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80" windowWidth="18900" windowHeight="7070" tabRatio="567"/>
  </bookViews>
  <sheets>
    <sheet name="ΣΥΓΚΕΝΤΡΩΤΙΚΟΣ" sheetId="1" r:id="rId1"/>
  </sheets>
  <calcPr calcId="144525"/>
</workbook>
</file>

<file path=xl/calcChain.xml><?xml version="1.0" encoding="utf-8"?>
<calcChain xmlns="http://schemas.openxmlformats.org/spreadsheetml/2006/main">
  <c r="AI57" i="1" l="1"/>
  <c r="AG57" i="1"/>
  <c r="AJ57" i="1" s="1"/>
  <c r="AE57" i="1"/>
  <c r="Y57" i="1"/>
  <c r="W57" i="1"/>
  <c r="R57" i="1"/>
  <c r="P57" i="1"/>
  <c r="M57" i="1"/>
  <c r="K57" i="1"/>
  <c r="J57" i="1"/>
  <c r="H57" i="1"/>
  <c r="G57" i="1"/>
  <c r="AI59" i="1"/>
  <c r="AG59" i="1"/>
  <c r="AJ59" i="1" s="1"/>
  <c r="AE59" i="1"/>
  <c r="AB59" i="1"/>
  <c r="Y59" i="1"/>
  <c r="W59" i="1"/>
  <c r="R59" i="1"/>
  <c r="S59" i="1" s="1"/>
  <c r="M59" i="1"/>
  <c r="K59" i="1"/>
  <c r="J59" i="1"/>
  <c r="H59" i="1"/>
  <c r="G59" i="1"/>
  <c r="AI63" i="1"/>
  <c r="AG63" i="1"/>
  <c r="AJ63" i="1" s="1"/>
  <c r="AE63" i="1"/>
  <c r="AB63" i="1"/>
  <c r="Y63" i="1"/>
  <c r="W63" i="1"/>
  <c r="R63" i="1"/>
  <c r="P63" i="1"/>
  <c r="M63" i="1"/>
  <c r="K63" i="1"/>
  <c r="J63" i="1"/>
  <c r="H63" i="1"/>
  <c r="N63" i="1" s="1"/>
  <c r="G63" i="1"/>
  <c r="AI61" i="1"/>
  <c r="AG61" i="1"/>
  <c r="AE61" i="1"/>
  <c r="AJ61" i="1" s="1"/>
  <c r="Y61" i="1"/>
  <c r="W61" i="1"/>
  <c r="AC61" i="1" s="1"/>
  <c r="P61" i="1"/>
  <c r="S61" i="1" s="1"/>
  <c r="M61" i="1"/>
  <c r="K61" i="1"/>
  <c r="J61" i="1"/>
  <c r="H61" i="1"/>
  <c r="G61" i="1"/>
  <c r="AI56" i="1"/>
  <c r="AG56" i="1"/>
  <c r="AJ56" i="1" s="1"/>
  <c r="AE56" i="1"/>
  <c r="AC56" i="1"/>
  <c r="Y56" i="1"/>
  <c r="S56" i="1"/>
  <c r="M56" i="1"/>
  <c r="K56" i="1"/>
  <c r="J56" i="1"/>
  <c r="H56" i="1"/>
  <c r="N56" i="1" s="1"/>
  <c r="T56" i="1" s="1"/>
  <c r="AK56" i="1" s="1"/>
  <c r="AM56" i="1" s="1"/>
  <c r="G56" i="1"/>
  <c r="AI58" i="1"/>
  <c r="AG58" i="1"/>
  <c r="AE58" i="1"/>
  <c r="AJ58" i="1" s="1"/>
  <c r="AB58" i="1"/>
  <c r="Y58" i="1"/>
  <c r="W58" i="1"/>
  <c r="R58" i="1"/>
  <c r="P58" i="1"/>
  <c r="M58" i="1"/>
  <c r="K58" i="1"/>
  <c r="J58" i="1"/>
  <c r="H58" i="1"/>
  <c r="G58" i="1"/>
  <c r="AI55" i="1"/>
  <c r="AG55" i="1"/>
  <c r="AC55" i="1"/>
  <c r="S55" i="1"/>
  <c r="M55" i="1"/>
  <c r="K55" i="1"/>
  <c r="J55" i="1"/>
  <c r="H55" i="1"/>
  <c r="G55" i="1"/>
  <c r="AI64" i="1"/>
  <c r="AG64" i="1"/>
  <c r="AE64" i="1"/>
  <c r="AB64" i="1"/>
  <c r="Y64" i="1"/>
  <c r="AC64" i="1" s="1"/>
  <c r="W64" i="1"/>
  <c r="R64" i="1"/>
  <c r="P64" i="1"/>
  <c r="M64" i="1"/>
  <c r="K64" i="1"/>
  <c r="J64" i="1"/>
  <c r="H64" i="1"/>
  <c r="G64" i="1"/>
  <c r="AI62" i="1"/>
  <c r="AG62" i="1"/>
  <c r="AE62" i="1"/>
  <c r="AB62" i="1"/>
  <c r="Y62" i="1"/>
  <c r="W62" i="1"/>
  <c r="AC62" i="1" s="1"/>
  <c r="R62" i="1"/>
  <c r="P62" i="1"/>
  <c r="S62" i="1" s="1"/>
  <c r="M62" i="1"/>
  <c r="K62" i="1"/>
  <c r="J62" i="1"/>
  <c r="H62" i="1"/>
  <c r="N62" i="1" s="1"/>
  <c r="G62" i="1"/>
  <c r="AI60" i="1"/>
  <c r="AG60" i="1"/>
  <c r="AE60" i="1"/>
  <c r="AB60" i="1"/>
  <c r="Y60" i="1"/>
  <c r="AC60" i="1" s="1"/>
  <c r="W60" i="1"/>
  <c r="R60" i="1"/>
  <c r="P60" i="1"/>
  <c r="M60" i="1"/>
  <c r="K60" i="1"/>
  <c r="J60" i="1"/>
  <c r="H60" i="1"/>
  <c r="G60" i="1"/>
  <c r="AI54" i="1"/>
  <c r="AG54" i="1"/>
  <c r="AE54" i="1"/>
  <c r="AB54" i="1"/>
  <c r="Y54" i="1"/>
  <c r="W54" i="1"/>
  <c r="AC54" i="1" s="1"/>
  <c r="R54" i="1"/>
  <c r="P54" i="1"/>
  <c r="S54" i="1" s="1"/>
  <c r="M54" i="1"/>
  <c r="K54" i="1"/>
  <c r="J54" i="1"/>
  <c r="H54" i="1"/>
  <c r="G54" i="1"/>
  <c r="AI53" i="1"/>
  <c r="AG53" i="1"/>
  <c r="AE53" i="1"/>
  <c r="AB53" i="1"/>
  <c r="Y53" i="1"/>
  <c r="AC53" i="1" s="1"/>
  <c r="W53" i="1"/>
  <c r="R53" i="1"/>
  <c r="P53" i="1"/>
  <c r="M53" i="1"/>
  <c r="K53" i="1"/>
  <c r="J53" i="1"/>
  <c r="H53" i="1"/>
  <c r="G53" i="1"/>
  <c r="AI52" i="1"/>
  <c r="AG52" i="1"/>
  <c r="AE52" i="1"/>
  <c r="AB52" i="1"/>
  <c r="Y52" i="1"/>
  <c r="W52" i="1"/>
  <c r="AC52" i="1" s="1"/>
  <c r="P52" i="1"/>
  <c r="S52" i="1" s="1"/>
  <c r="M52" i="1"/>
  <c r="K52" i="1"/>
  <c r="J52" i="1"/>
  <c r="H52" i="1"/>
  <c r="N52" i="1" s="1"/>
  <c r="T52" i="1" s="1"/>
  <c r="G52" i="1"/>
  <c r="AI48" i="1"/>
  <c r="AG48" i="1"/>
  <c r="AE48" i="1"/>
  <c r="AJ48" i="1" s="1"/>
  <c r="AB48" i="1"/>
  <c r="Y48" i="1"/>
  <c r="W48" i="1"/>
  <c r="R48" i="1"/>
  <c r="P48" i="1"/>
  <c r="M48" i="1"/>
  <c r="K48" i="1"/>
  <c r="J48" i="1"/>
  <c r="H48" i="1"/>
  <c r="G48" i="1"/>
  <c r="AI49" i="1"/>
  <c r="AG49" i="1"/>
  <c r="AJ49" i="1" s="1"/>
  <c r="AE49" i="1"/>
  <c r="AB49" i="1"/>
  <c r="Y49" i="1"/>
  <c r="W49" i="1"/>
  <c r="R49" i="1"/>
  <c r="P49" i="1"/>
  <c r="S49" i="1" s="1"/>
  <c r="M49" i="1"/>
  <c r="K49" i="1"/>
  <c r="J49" i="1"/>
  <c r="H49" i="1"/>
  <c r="N49" i="1" s="1"/>
  <c r="T49" i="1" s="1"/>
  <c r="G49" i="1"/>
  <c r="AI47" i="1"/>
  <c r="AG47" i="1"/>
  <c r="AE47" i="1"/>
  <c r="AJ47" i="1" s="1"/>
  <c r="Y47" i="1"/>
  <c r="AC47" i="1" s="1"/>
  <c r="S47" i="1"/>
  <c r="M47" i="1"/>
  <c r="K47" i="1"/>
  <c r="J47" i="1"/>
  <c r="H47" i="1"/>
  <c r="G47" i="1"/>
  <c r="AI51" i="1"/>
  <c r="AG51" i="1"/>
  <c r="AE51" i="1"/>
  <c r="AB51" i="1"/>
  <c r="Y51" i="1"/>
  <c r="AC51" i="1" s="1"/>
  <c r="W51" i="1"/>
  <c r="R51" i="1"/>
  <c r="P51" i="1"/>
  <c r="M51" i="1"/>
  <c r="K51" i="1"/>
  <c r="J51" i="1"/>
  <c r="H51" i="1"/>
  <c r="G51" i="1"/>
  <c r="AI50" i="1"/>
  <c r="AG50" i="1"/>
  <c r="AE50" i="1"/>
  <c r="AB50" i="1"/>
  <c r="Y50" i="1"/>
  <c r="W50" i="1"/>
  <c r="AC50" i="1" s="1"/>
  <c r="R50" i="1"/>
  <c r="P50" i="1"/>
  <c r="S50" i="1" s="1"/>
  <c r="M50" i="1"/>
  <c r="K50" i="1"/>
  <c r="J50" i="1"/>
  <c r="H50" i="1"/>
  <c r="N50" i="1" s="1"/>
  <c r="G50" i="1"/>
  <c r="AI45" i="1"/>
  <c r="AG45" i="1"/>
  <c r="AE45" i="1"/>
  <c r="AB45" i="1"/>
  <c r="Y45" i="1"/>
  <c r="AC45" i="1" s="1"/>
  <c r="W45" i="1"/>
  <c r="R45" i="1"/>
  <c r="P45" i="1"/>
  <c r="M45" i="1"/>
  <c r="K45" i="1"/>
  <c r="J45" i="1"/>
  <c r="H45" i="1"/>
  <c r="G45" i="1"/>
  <c r="AI44" i="1"/>
  <c r="AG44" i="1"/>
  <c r="AE44" i="1"/>
  <c r="AB44" i="1"/>
  <c r="Y44" i="1"/>
  <c r="W44" i="1"/>
  <c r="AC44" i="1" s="1"/>
  <c r="R44" i="1"/>
  <c r="P44" i="1"/>
  <c r="S44" i="1" s="1"/>
  <c r="M44" i="1"/>
  <c r="K44" i="1"/>
  <c r="J44" i="1"/>
  <c r="H44" i="1"/>
  <c r="G44" i="1"/>
  <c r="AI46" i="1"/>
  <c r="AG46" i="1"/>
  <c r="AE46" i="1"/>
  <c r="AB46" i="1"/>
  <c r="Y46" i="1"/>
  <c r="AC46" i="1" s="1"/>
  <c r="W46" i="1"/>
  <c r="R46" i="1"/>
  <c r="P46" i="1"/>
  <c r="M46" i="1"/>
  <c r="K46" i="1"/>
  <c r="J46" i="1"/>
  <c r="H46" i="1"/>
  <c r="G46" i="1"/>
  <c r="AI40" i="1"/>
  <c r="AG40" i="1"/>
  <c r="AE40" i="1"/>
  <c r="Y40" i="1"/>
  <c r="AC40" i="1" s="1"/>
  <c r="S40" i="1"/>
  <c r="M40" i="1"/>
  <c r="K40" i="1"/>
  <c r="J40" i="1"/>
  <c r="H40" i="1"/>
  <c r="G40" i="1"/>
  <c r="AI42" i="1"/>
  <c r="AG42" i="1"/>
  <c r="AJ42" i="1" s="1"/>
  <c r="AE42" i="1"/>
  <c r="AB42" i="1"/>
  <c r="Y42" i="1"/>
  <c r="W42" i="1"/>
  <c r="R42" i="1"/>
  <c r="P42" i="1"/>
  <c r="S42" i="1" s="1"/>
  <c r="M42" i="1"/>
  <c r="K42" i="1"/>
  <c r="J42" i="1"/>
  <c r="H42" i="1"/>
  <c r="N42" i="1" s="1"/>
  <c r="T42" i="1" s="1"/>
  <c r="G42" i="1"/>
  <c r="AI43" i="1"/>
  <c r="AG43" i="1"/>
  <c r="AE43" i="1"/>
  <c r="AJ43" i="1" s="1"/>
  <c r="AB43" i="1"/>
  <c r="Y43" i="1"/>
  <c r="W43" i="1"/>
  <c r="R43" i="1"/>
  <c r="P43" i="1"/>
  <c r="M43" i="1"/>
  <c r="K43" i="1"/>
  <c r="J43" i="1"/>
  <c r="H43" i="1"/>
  <c r="G43" i="1"/>
  <c r="AI41" i="1"/>
  <c r="AG41" i="1"/>
  <c r="AJ41" i="1" s="1"/>
  <c r="AE41" i="1"/>
  <c r="AB41" i="1"/>
  <c r="Y41" i="1"/>
  <c r="W41" i="1"/>
  <c r="R41" i="1"/>
  <c r="P41" i="1"/>
  <c r="M41" i="1"/>
  <c r="K41" i="1"/>
  <c r="J41" i="1"/>
  <c r="H41" i="1"/>
  <c r="N41" i="1" s="1"/>
  <c r="G41" i="1"/>
  <c r="AI39" i="1"/>
  <c r="AG39" i="1"/>
  <c r="AE39" i="1"/>
  <c r="AB39" i="1"/>
  <c r="Y39" i="1"/>
  <c r="AC39" i="1" s="1"/>
  <c r="W39" i="1"/>
  <c r="R39" i="1"/>
  <c r="P39" i="1"/>
  <c r="M39" i="1"/>
  <c r="K39" i="1"/>
  <c r="J39" i="1"/>
  <c r="H39" i="1"/>
  <c r="G39" i="1"/>
  <c r="AI38" i="1"/>
  <c r="AG38" i="1"/>
  <c r="AE38" i="1"/>
  <c r="AB38" i="1"/>
  <c r="Y38" i="1"/>
  <c r="W38" i="1"/>
  <c r="AC38" i="1" s="1"/>
  <c r="R38" i="1"/>
  <c r="P38" i="1"/>
  <c r="S38" i="1" s="1"/>
  <c r="M38" i="1"/>
  <c r="K38" i="1"/>
  <c r="J38" i="1"/>
  <c r="H38" i="1"/>
  <c r="N38" i="1" s="1"/>
  <c r="T38" i="1" s="1"/>
  <c r="G38" i="1"/>
  <c r="AI36" i="1"/>
  <c r="AG36" i="1"/>
  <c r="AE36" i="1"/>
  <c r="AB36" i="1"/>
  <c r="Y36" i="1"/>
  <c r="AC36" i="1" s="1"/>
  <c r="W36" i="1"/>
  <c r="R36" i="1"/>
  <c r="P36" i="1"/>
  <c r="M36" i="1"/>
  <c r="K36" i="1"/>
  <c r="J36" i="1"/>
  <c r="H36" i="1"/>
  <c r="G36" i="1"/>
  <c r="AI37" i="1"/>
  <c r="AG37" i="1"/>
  <c r="AE37" i="1"/>
  <c r="AB37" i="1"/>
  <c r="Y37" i="1"/>
  <c r="W37" i="1"/>
  <c r="AC37" i="1" s="1"/>
  <c r="R37" i="1"/>
  <c r="P37" i="1"/>
  <c r="S37" i="1" s="1"/>
  <c r="M37" i="1"/>
  <c r="K37" i="1"/>
  <c r="J37" i="1"/>
  <c r="H37" i="1"/>
  <c r="N37" i="1" s="1"/>
  <c r="T37" i="1" s="1"/>
  <c r="G37" i="1"/>
  <c r="AM35" i="1"/>
  <c r="AI35" i="1"/>
  <c r="AG35" i="1"/>
  <c r="AE35" i="1"/>
  <c r="AB35" i="1"/>
  <c r="Y35" i="1"/>
  <c r="W35" i="1"/>
  <c r="R35" i="1"/>
  <c r="P35" i="1"/>
  <c r="S35" i="1" s="1"/>
  <c r="M35" i="1"/>
  <c r="K35" i="1"/>
  <c r="J35" i="1"/>
  <c r="H35" i="1"/>
  <c r="N35" i="1" s="1"/>
  <c r="T35" i="1" s="1"/>
  <c r="G35" i="1"/>
  <c r="AI34" i="1"/>
  <c r="AG34" i="1"/>
  <c r="AE34" i="1"/>
  <c r="AJ34" i="1" s="1"/>
  <c r="Y34" i="1"/>
  <c r="W34" i="1"/>
  <c r="AC34" i="1" s="1"/>
  <c r="R34" i="1"/>
  <c r="P34" i="1"/>
  <c r="S34" i="1" s="1"/>
  <c r="M34" i="1"/>
  <c r="K34" i="1"/>
  <c r="J34" i="1"/>
  <c r="H34" i="1"/>
  <c r="N34" i="1" s="1"/>
  <c r="T34" i="1" s="1"/>
  <c r="AK34" i="1" s="1"/>
  <c r="AM34" i="1" s="1"/>
  <c r="G34" i="1"/>
  <c r="AI33" i="1"/>
  <c r="AG33" i="1"/>
  <c r="AE33" i="1"/>
  <c r="AJ33" i="1" s="1"/>
  <c r="Y33" i="1"/>
  <c r="AC33" i="1" s="1"/>
  <c r="S33" i="1"/>
  <c r="M33" i="1"/>
  <c r="K33" i="1"/>
  <c r="J33" i="1"/>
  <c r="H33" i="1"/>
  <c r="N33" i="1" s="1"/>
  <c r="T33" i="1" s="1"/>
  <c r="G33" i="1"/>
  <c r="AI27" i="1"/>
  <c r="AG27" i="1"/>
  <c r="AE27" i="1"/>
  <c r="AB27" i="1"/>
  <c r="Y27" i="1"/>
  <c r="AC27" i="1" s="1"/>
  <c r="W27" i="1"/>
  <c r="R27" i="1"/>
  <c r="P27" i="1"/>
  <c r="M27" i="1"/>
  <c r="K27" i="1"/>
  <c r="J27" i="1"/>
  <c r="H27" i="1"/>
  <c r="G27" i="1"/>
  <c r="AI29" i="1"/>
  <c r="AG29" i="1"/>
  <c r="AE29" i="1"/>
  <c r="AB29" i="1"/>
  <c r="Y29" i="1"/>
  <c r="W29" i="1"/>
  <c r="AC29" i="1" s="1"/>
  <c r="R29" i="1"/>
  <c r="P29" i="1"/>
  <c r="S29" i="1" s="1"/>
  <c r="M29" i="1"/>
  <c r="K29" i="1"/>
  <c r="J29" i="1"/>
  <c r="H29" i="1"/>
  <c r="N29" i="1" s="1"/>
  <c r="T29" i="1" s="1"/>
  <c r="G29" i="1"/>
  <c r="AI32" i="1"/>
  <c r="AG32" i="1"/>
  <c r="AE32" i="1"/>
  <c r="Y32" i="1"/>
  <c r="AC32" i="1" s="1"/>
  <c r="R32" i="1"/>
  <c r="P32" i="1"/>
  <c r="S32" i="1" s="1"/>
  <c r="M32" i="1"/>
  <c r="K32" i="1"/>
  <c r="J32" i="1"/>
  <c r="H32" i="1"/>
  <c r="N32" i="1" s="1"/>
  <c r="T32" i="1" s="1"/>
  <c r="G32" i="1"/>
  <c r="AI30" i="1"/>
  <c r="AG30" i="1"/>
  <c r="AE30" i="1"/>
  <c r="AJ30" i="1" s="1"/>
  <c r="AB30" i="1"/>
  <c r="Y30" i="1"/>
  <c r="W30" i="1"/>
  <c r="R30" i="1"/>
  <c r="P30" i="1"/>
  <c r="M30" i="1"/>
  <c r="K30" i="1"/>
  <c r="J30" i="1"/>
  <c r="H30" i="1"/>
  <c r="G30" i="1"/>
  <c r="AI31" i="1"/>
  <c r="AG31" i="1"/>
  <c r="AJ31" i="1" s="1"/>
  <c r="AE31" i="1"/>
  <c r="AB31" i="1"/>
  <c r="Y31" i="1"/>
  <c r="W31" i="1"/>
  <c r="P31" i="1"/>
  <c r="S31" i="1" s="1"/>
  <c r="M31" i="1"/>
  <c r="K31" i="1"/>
  <c r="J31" i="1"/>
  <c r="H31" i="1"/>
  <c r="G31" i="1"/>
  <c r="AI28" i="1"/>
  <c r="AG28" i="1"/>
  <c r="AJ28" i="1" s="1"/>
  <c r="AE28" i="1"/>
  <c r="AB28" i="1"/>
  <c r="Y28" i="1"/>
  <c r="W28" i="1"/>
  <c r="R28" i="1"/>
  <c r="P28" i="1"/>
  <c r="S28" i="1" s="1"/>
  <c r="M28" i="1"/>
  <c r="K28" i="1"/>
  <c r="J28" i="1"/>
  <c r="H28" i="1"/>
  <c r="N28" i="1" s="1"/>
  <c r="T28" i="1" s="1"/>
  <c r="G28" i="1"/>
  <c r="AI26" i="1"/>
  <c r="AG26" i="1"/>
  <c r="AE26" i="1"/>
  <c r="AB26" i="1"/>
  <c r="Y26" i="1"/>
  <c r="AC26" i="1" s="1"/>
  <c r="S26" i="1"/>
  <c r="M26" i="1"/>
  <c r="K26" i="1"/>
  <c r="J26" i="1"/>
  <c r="H26" i="1"/>
  <c r="G26" i="1"/>
  <c r="AI23" i="1"/>
  <c r="AG23" i="1"/>
  <c r="AJ23" i="1" s="1"/>
  <c r="AE23" i="1"/>
  <c r="AC23" i="1"/>
  <c r="S23" i="1"/>
  <c r="M23" i="1"/>
  <c r="K23" i="1"/>
  <c r="J23" i="1"/>
  <c r="H23" i="1"/>
  <c r="G23" i="1"/>
  <c r="AI25" i="1"/>
  <c r="AG25" i="1"/>
  <c r="AJ25" i="1" s="1"/>
  <c r="AE25" i="1"/>
  <c r="AB25" i="1"/>
  <c r="Y25" i="1"/>
  <c r="W25" i="1"/>
  <c r="R25" i="1"/>
  <c r="P25" i="1"/>
  <c r="S25" i="1" s="1"/>
  <c r="M25" i="1"/>
  <c r="K25" i="1"/>
  <c r="J25" i="1"/>
  <c r="H25" i="1"/>
  <c r="N25" i="1" s="1"/>
  <c r="T25" i="1" s="1"/>
  <c r="G25" i="1"/>
  <c r="AI24" i="1"/>
  <c r="AG24" i="1"/>
  <c r="AE24" i="1"/>
  <c r="AJ24" i="1" s="1"/>
  <c r="AB24" i="1"/>
  <c r="Y24" i="1"/>
  <c r="W24" i="1"/>
  <c r="R24" i="1"/>
  <c r="P24" i="1"/>
  <c r="M24" i="1"/>
  <c r="K24" i="1"/>
  <c r="J24" i="1"/>
  <c r="H24" i="1"/>
  <c r="G24" i="1"/>
  <c r="AI13" i="1"/>
  <c r="AG13" i="1"/>
  <c r="AJ13" i="1" s="1"/>
  <c r="AE13" i="1"/>
  <c r="AB13" i="1"/>
  <c r="Y13" i="1"/>
  <c r="W13" i="1"/>
  <c r="R13" i="1"/>
  <c r="P13" i="1"/>
  <c r="S13" i="1" s="1"/>
  <c r="M13" i="1"/>
  <c r="K13" i="1"/>
  <c r="J13" i="1"/>
  <c r="H13" i="1"/>
  <c r="N13" i="1" s="1"/>
  <c r="T13" i="1" s="1"/>
  <c r="G13" i="1"/>
  <c r="AI20" i="1"/>
  <c r="AG20" i="1"/>
  <c r="AE20" i="1"/>
  <c r="AJ20" i="1" s="1"/>
  <c r="AB20" i="1"/>
  <c r="Y20" i="1"/>
  <c r="W20" i="1"/>
  <c r="R20" i="1"/>
  <c r="P20" i="1"/>
  <c r="M20" i="1"/>
  <c r="K20" i="1"/>
  <c r="J20" i="1"/>
  <c r="H20" i="1"/>
  <c r="G20" i="1"/>
  <c r="AI9" i="1"/>
  <c r="AG9" i="1"/>
  <c r="AJ9" i="1" s="1"/>
  <c r="AE9" i="1"/>
  <c r="AC9" i="1"/>
  <c r="Y9" i="1"/>
  <c r="S9" i="1"/>
  <c r="M9" i="1"/>
  <c r="K9" i="1"/>
  <c r="J9" i="1"/>
  <c r="H9" i="1"/>
  <c r="N9" i="1" s="1"/>
  <c r="T9" i="1" s="1"/>
  <c r="AK9" i="1" s="1"/>
  <c r="AM9" i="1" s="1"/>
  <c r="G9" i="1"/>
  <c r="AI6" i="1"/>
  <c r="AG6" i="1"/>
  <c r="AE6" i="1"/>
  <c r="AJ6" i="1" s="1"/>
  <c r="Y6" i="1"/>
  <c r="AC6" i="1" s="1"/>
  <c r="S6" i="1"/>
  <c r="M6" i="1"/>
  <c r="K6" i="1"/>
  <c r="J6" i="1"/>
  <c r="H6" i="1"/>
  <c r="N6" i="1" s="1"/>
  <c r="T6" i="1" s="1"/>
  <c r="G6" i="1"/>
  <c r="AI11" i="1"/>
  <c r="AG11" i="1"/>
  <c r="AE11" i="1"/>
  <c r="Y11" i="1"/>
  <c r="W11" i="1"/>
  <c r="AC11" i="1" s="1"/>
  <c r="R11" i="1"/>
  <c r="P11" i="1"/>
  <c r="S11" i="1" s="1"/>
  <c r="M11" i="1"/>
  <c r="K11" i="1"/>
  <c r="J11" i="1"/>
  <c r="H11" i="1"/>
  <c r="N11" i="1" s="1"/>
  <c r="T11" i="1" s="1"/>
  <c r="G11" i="1"/>
  <c r="AI21" i="1"/>
  <c r="AG21" i="1"/>
  <c r="AE21" i="1"/>
  <c r="AB21" i="1"/>
  <c r="Y21" i="1"/>
  <c r="W21" i="1"/>
  <c r="R21" i="1"/>
  <c r="P21" i="1"/>
  <c r="M21" i="1"/>
  <c r="K21" i="1"/>
  <c r="J21" i="1"/>
  <c r="H21" i="1"/>
  <c r="G21" i="1"/>
  <c r="AI17" i="1"/>
  <c r="AG17" i="1"/>
  <c r="AE17" i="1"/>
  <c r="AB17" i="1"/>
  <c r="Y17" i="1"/>
  <c r="W17" i="1"/>
  <c r="AC17" i="1" s="1"/>
  <c r="R17" i="1"/>
  <c r="P17" i="1"/>
  <c r="S17" i="1" s="1"/>
  <c r="M17" i="1"/>
  <c r="K17" i="1"/>
  <c r="J17" i="1"/>
  <c r="H17" i="1"/>
  <c r="N17" i="1" s="1"/>
  <c r="T17" i="1" s="1"/>
  <c r="G17" i="1"/>
  <c r="AI16" i="1"/>
  <c r="AG16" i="1"/>
  <c r="AE16" i="1"/>
  <c r="AB16" i="1"/>
  <c r="Y16" i="1"/>
  <c r="AC16" i="1" s="1"/>
  <c r="W16" i="1"/>
  <c r="R16" i="1"/>
  <c r="P16" i="1"/>
  <c r="M16" i="1"/>
  <c r="K16" i="1"/>
  <c r="J16" i="1"/>
  <c r="H16" i="1"/>
  <c r="G16" i="1"/>
  <c r="AI14" i="1"/>
  <c r="AG14" i="1"/>
  <c r="AE14" i="1"/>
  <c r="AB14" i="1"/>
  <c r="Y14" i="1"/>
  <c r="W14" i="1"/>
  <c r="AC14" i="1" s="1"/>
  <c r="R14" i="1"/>
  <c r="P14" i="1"/>
  <c r="S14" i="1" s="1"/>
  <c r="M14" i="1"/>
  <c r="K14" i="1"/>
  <c r="J14" i="1"/>
  <c r="H14" i="1"/>
  <c r="N14" i="1" s="1"/>
  <c r="T14" i="1" s="1"/>
  <c r="G14" i="1"/>
  <c r="AI5" i="1"/>
  <c r="AG5" i="1"/>
  <c r="AE5" i="1"/>
  <c r="Y5" i="1"/>
  <c r="AC5" i="1" s="1"/>
  <c r="S5" i="1"/>
  <c r="M5" i="1"/>
  <c r="K5" i="1"/>
  <c r="J5" i="1"/>
  <c r="H5" i="1"/>
  <c r="G5" i="1"/>
  <c r="AI7" i="1"/>
  <c r="AG7" i="1"/>
  <c r="AE7" i="1"/>
  <c r="AB7" i="1"/>
  <c r="AC7" i="1" s="1"/>
  <c r="S7" i="1"/>
  <c r="M7" i="1"/>
  <c r="K7" i="1"/>
  <c r="J7" i="1"/>
  <c r="H7" i="1"/>
  <c r="G7" i="1"/>
  <c r="AI8" i="1"/>
  <c r="AG8" i="1"/>
  <c r="AJ8" i="1" s="1"/>
  <c r="AE8" i="1"/>
  <c r="AB8" i="1"/>
  <c r="Y8" i="1"/>
  <c r="W8" i="1"/>
  <c r="AC8" i="1" s="1"/>
  <c r="R8" i="1"/>
  <c r="P8" i="1"/>
  <c r="S8" i="1" s="1"/>
  <c r="M8" i="1"/>
  <c r="K8" i="1"/>
  <c r="J8" i="1"/>
  <c r="H8" i="1"/>
  <c r="N8" i="1" s="1"/>
  <c r="T8" i="1" s="1"/>
  <c r="AK8" i="1" s="1"/>
  <c r="AM8" i="1" s="1"/>
  <c r="G8" i="1"/>
  <c r="AI10" i="1"/>
  <c r="AG10" i="1"/>
  <c r="AE10" i="1"/>
  <c r="AJ10" i="1" s="1"/>
  <c r="W10" i="1"/>
  <c r="AC10" i="1" s="1"/>
  <c r="R10" i="1"/>
  <c r="P10" i="1"/>
  <c r="M10" i="1"/>
  <c r="K10" i="1"/>
  <c r="J10" i="1"/>
  <c r="H10" i="1"/>
  <c r="N10" i="1" s="1"/>
  <c r="G10" i="1"/>
  <c r="AI15" i="1"/>
  <c r="AG15" i="1"/>
  <c r="AE15" i="1"/>
  <c r="AJ15" i="1" s="1"/>
  <c r="AB15" i="1"/>
  <c r="Y15" i="1"/>
  <c r="W15" i="1"/>
  <c r="R15" i="1"/>
  <c r="P15" i="1"/>
  <c r="M15" i="1"/>
  <c r="K15" i="1"/>
  <c r="J15" i="1"/>
  <c r="H15" i="1"/>
  <c r="G15" i="1"/>
  <c r="AI18" i="1"/>
  <c r="AG18" i="1"/>
  <c r="AE18" i="1"/>
  <c r="AB18" i="1"/>
  <c r="Y18" i="1"/>
  <c r="W18" i="1"/>
  <c r="AC18" i="1" s="1"/>
  <c r="R18" i="1"/>
  <c r="P18" i="1"/>
  <c r="S18" i="1" s="1"/>
  <c r="M18" i="1"/>
  <c r="K18" i="1"/>
  <c r="J18" i="1"/>
  <c r="H18" i="1"/>
  <c r="N18" i="1" s="1"/>
  <c r="T18" i="1" s="1"/>
  <c r="G18" i="1"/>
  <c r="AI19" i="1"/>
  <c r="AG19" i="1"/>
  <c r="AE19" i="1"/>
  <c r="AJ19" i="1" s="1"/>
  <c r="AB19" i="1"/>
  <c r="Y19" i="1"/>
  <c r="W19" i="1"/>
  <c r="R19" i="1"/>
  <c r="P19" i="1"/>
  <c r="M19" i="1"/>
  <c r="K19" i="1"/>
  <c r="J19" i="1"/>
  <c r="H19" i="1"/>
  <c r="G19" i="1"/>
  <c r="AI22" i="1"/>
  <c r="AG22" i="1"/>
  <c r="AE22" i="1"/>
  <c r="AB22" i="1"/>
  <c r="Y22" i="1"/>
  <c r="W22" i="1"/>
  <c r="AC22" i="1" s="1"/>
  <c r="R22" i="1"/>
  <c r="P22" i="1"/>
  <c r="S22" i="1" s="1"/>
  <c r="M22" i="1"/>
  <c r="K22" i="1"/>
  <c r="J22" i="1"/>
  <c r="H22" i="1"/>
  <c r="N22" i="1" s="1"/>
  <c r="T22" i="1" s="1"/>
  <c r="G22" i="1"/>
  <c r="AI12" i="1"/>
  <c r="AG12" i="1"/>
  <c r="AE12" i="1"/>
  <c r="AJ12" i="1" s="1"/>
  <c r="AB12" i="1"/>
  <c r="Y12" i="1"/>
  <c r="W12" i="1"/>
  <c r="R12" i="1"/>
  <c r="P12" i="1"/>
  <c r="M12" i="1"/>
  <c r="K12" i="1"/>
  <c r="J12" i="1"/>
  <c r="H12" i="1"/>
  <c r="G12" i="1"/>
  <c r="N12" i="1" l="1"/>
  <c r="T12" i="1" s="1"/>
  <c r="S12" i="1"/>
  <c r="AC12" i="1"/>
  <c r="AJ22" i="1"/>
  <c r="N19" i="1"/>
  <c r="T19" i="1" s="1"/>
  <c r="S19" i="1"/>
  <c r="AC19" i="1"/>
  <c r="AJ18" i="1"/>
  <c r="N15" i="1"/>
  <c r="T15" i="1" s="1"/>
  <c r="S15" i="1"/>
  <c r="AC15" i="1"/>
  <c r="S10" i="1"/>
  <c r="T10" i="1" s="1"/>
  <c r="AK10" i="1" s="1"/>
  <c r="AM10" i="1" s="1"/>
  <c r="N7" i="1"/>
  <c r="T7" i="1" s="1"/>
  <c r="AJ7" i="1"/>
  <c r="N5" i="1"/>
  <c r="T5" i="1" s="1"/>
  <c r="AJ5" i="1"/>
  <c r="AJ14" i="1"/>
  <c r="AK14" i="1" s="1"/>
  <c r="AM14" i="1" s="1"/>
  <c r="N16" i="1"/>
  <c r="T16" i="1" s="1"/>
  <c r="S16" i="1"/>
  <c r="AJ16" i="1"/>
  <c r="AJ17" i="1"/>
  <c r="AK17" i="1" s="1"/>
  <c r="AM17" i="1" s="1"/>
  <c r="N21" i="1"/>
  <c r="T21" i="1" s="1"/>
  <c r="S21" i="1"/>
  <c r="AC21" i="1"/>
  <c r="AJ21" i="1"/>
  <c r="AJ11" i="1"/>
  <c r="AK11" i="1" s="1"/>
  <c r="AM11" i="1" s="1"/>
  <c r="N20" i="1"/>
  <c r="S20" i="1"/>
  <c r="AC20" i="1"/>
  <c r="AC13" i="1"/>
  <c r="AK13" i="1" s="1"/>
  <c r="AM13" i="1" s="1"/>
  <c r="N24" i="1"/>
  <c r="T24" i="1" s="1"/>
  <c r="S24" i="1"/>
  <c r="AC24" i="1"/>
  <c r="AC25" i="1"/>
  <c r="N23" i="1"/>
  <c r="T23" i="1" s="1"/>
  <c r="N26" i="1"/>
  <c r="T26" i="1" s="1"/>
  <c r="AJ26" i="1"/>
  <c r="AC28" i="1"/>
  <c r="AK28" i="1" s="1"/>
  <c r="AM28" i="1" s="1"/>
  <c r="N31" i="1"/>
  <c r="T31" i="1" s="1"/>
  <c r="AC31" i="1"/>
  <c r="N30" i="1"/>
  <c r="T30" i="1" s="1"/>
  <c r="S30" i="1"/>
  <c r="AC30" i="1"/>
  <c r="AJ32" i="1"/>
  <c r="AK32" i="1" s="1"/>
  <c r="AM32" i="1" s="1"/>
  <c r="AJ29" i="1"/>
  <c r="N27" i="1"/>
  <c r="S27" i="1"/>
  <c r="AJ27" i="1"/>
  <c r="AC35" i="1"/>
  <c r="AJ37" i="1"/>
  <c r="AK37" i="1" s="1"/>
  <c r="AM37" i="1" s="1"/>
  <c r="N36" i="1"/>
  <c r="T36" i="1" s="1"/>
  <c r="S36" i="1"/>
  <c r="AJ36" i="1"/>
  <c r="AJ38" i="1"/>
  <c r="AK38" i="1" s="1"/>
  <c r="AM38" i="1" s="1"/>
  <c r="N39" i="1"/>
  <c r="T39" i="1" s="1"/>
  <c r="S39" i="1"/>
  <c r="AJ39" i="1"/>
  <c r="AC41" i="1"/>
  <c r="S43" i="1"/>
  <c r="AC43" i="1"/>
  <c r="AC42" i="1"/>
  <c r="AK42" i="1" s="1"/>
  <c r="AM42" i="1" s="1"/>
  <c r="N40" i="1"/>
  <c r="T40" i="1" s="1"/>
  <c r="AJ40" i="1"/>
  <c r="N46" i="1"/>
  <c r="AJ46" i="1"/>
  <c r="AJ44" i="1"/>
  <c r="N45" i="1"/>
  <c r="T45" i="1" s="1"/>
  <c r="S45" i="1"/>
  <c r="AJ45" i="1"/>
  <c r="AJ50" i="1"/>
  <c r="N51" i="1"/>
  <c r="AJ51" i="1"/>
  <c r="AC49" i="1"/>
  <c r="AK49" i="1" s="1"/>
  <c r="AM49" i="1" s="1"/>
  <c r="N48" i="1"/>
  <c r="S48" i="1"/>
  <c r="AC48" i="1"/>
  <c r="AJ52" i="1"/>
  <c r="AK52" i="1" s="1"/>
  <c r="AM52" i="1" s="1"/>
  <c r="N53" i="1"/>
  <c r="AJ53" i="1"/>
  <c r="AJ54" i="1"/>
  <c r="N60" i="1"/>
  <c r="T60" i="1" s="1"/>
  <c r="S60" i="1"/>
  <c r="AJ60" i="1"/>
  <c r="AJ62" i="1"/>
  <c r="N64" i="1"/>
  <c r="AJ64" i="1"/>
  <c r="S58" i="1"/>
  <c r="T58" i="1" s="1"/>
  <c r="AK58" i="1" s="1"/>
  <c r="AM58" i="1" s="1"/>
  <c r="AC58" i="1"/>
  <c r="N61" i="1"/>
  <c r="T61" i="1" s="1"/>
  <c r="AK61" i="1" s="1"/>
  <c r="AM61" i="1" s="1"/>
  <c r="AC63" i="1"/>
  <c r="AC59" i="1"/>
  <c r="S57" i="1"/>
  <c r="AC57" i="1"/>
  <c r="AK12" i="1"/>
  <c r="AM12" i="1" s="1"/>
  <c r="AK22" i="1"/>
  <c r="AM22" i="1" s="1"/>
  <c r="AK19" i="1"/>
  <c r="AM19" i="1" s="1"/>
  <c r="AK18" i="1"/>
  <c r="AM18" i="1" s="1"/>
  <c r="AK15" i="1"/>
  <c r="AM15" i="1" s="1"/>
  <c r="AK7" i="1"/>
  <c r="AM7" i="1" s="1"/>
  <c r="AK6" i="1"/>
  <c r="AM6" i="1" s="1"/>
  <c r="AK24" i="1"/>
  <c r="AM24" i="1" s="1"/>
  <c r="AK25" i="1"/>
  <c r="AM25" i="1" s="1"/>
  <c r="AK23" i="1"/>
  <c r="AM23" i="1" s="1"/>
  <c r="AK31" i="1"/>
  <c r="AM31" i="1" s="1"/>
  <c r="AK29" i="1"/>
  <c r="AM29" i="1" s="1"/>
  <c r="AK33" i="1"/>
  <c r="AM33" i="1" s="1"/>
  <c r="AK45" i="1"/>
  <c r="AM45" i="1" s="1"/>
  <c r="T50" i="1"/>
  <c r="AK50" i="1" s="1"/>
  <c r="AM50" i="1" s="1"/>
  <c r="T48" i="1"/>
  <c r="AK48" i="1" s="1"/>
  <c r="AM48" i="1" s="1"/>
  <c r="T62" i="1"/>
  <c r="AK62" i="1" s="1"/>
  <c r="AM62" i="1" s="1"/>
  <c r="N57" i="1"/>
  <c r="T57" i="1" s="1"/>
  <c r="AK57" i="1" s="1"/>
  <c r="AM57" i="1" s="1"/>
  <c r="S41" i="1"/>
  <c r="T41" i="1" s="1"/>
  <c r="AK41" i="1" s="1"/>
  <c r="AM41" i="1" s="1"/>
  <c r="N43" i="1"/>
  <c r="T43" i="1" s="1"/>
  <c r="AK43" i="1" s="1"/>
  <c r="AM43" i="1" s="1"/>
  <c r="S46" i="1"/>
  <c r="T46" i="1" s="1"/>
  <c r="AK46" i="1" s="1"/>
  <c r="AM46" i="1" s="1"/>
  <c r="N44" i="1"/>
  <c r="T44" i="1" s="1"/>
  <c r="AK44" i="1" s="1"/>
  <c r="AM44" i="1" s="1"/>
  <c r="S51" i="1"/>
  <c r="T51" i="1" s="1"/>
  <c r="AK51" i="1" s="1"/>
  <c r="AM51" i="1" s="1"/>
  <c r="N47" i="1"/>
  <c r="T47" i="1" s="1"/>
  <c r="AK47" i="1" s="1"/>
  <c r="AM47" i="1" s="1"/>
  <c r="S53" i="1"/>
  <c r="T53" i="1" s="1"/>
  <c r="AK53" i="1" s="1"/>
  <c r="AM53" i="1" s="1"/>
  <c r="N54" i="1"/>
  <c r="T54" i="1" s="1"/>
  <c r="AK54" i="1" s="1"/>
  <c r="AM54" i="1" s="1"/>
  <c r="S64" i="1"/>
  <c r="T64" i="1" s="1"/>
  <c r="AK64" i="1" s="1"/>
  <c r="AM64" i="1" s="1"/>
  <c r="N55" i="1"/>
  <c r="T55" i="1" s="1"/>
  <c r="AK55" i="1" s="1"/>
  <c r="AM55" i="1" s="1"/>
  <c r="AJ55" i="1"/>
  <c r="S63" i="1"/>
  <c r="T63" i="1" s="1"/>
  <c r="AK63" i="1" s="1"/>
  <c r="AM63" i="1" s="1"/>
  <c r="N59" i="1"/>
  <c r="T59" i="1" s="1"/>
  <c r="AK59" i="1" s="1"/>
  <c r="AM59" i="1" s="1"/>
  <c r="AK40" i="1" l="1"/>
  <c r="AM40" i="1" s="1"/>
  <c r="T27" i="1"/>
  <c r="AK27" i="1" s="1"/>
  <c r="AM27" i="1" s="1"/>
  <c r="AK26" i="1"/>
  <c r="AM26" i="1" s="1"/>
  <c r="AK21" i="1"/>
  <c r="AM21" i="1" s="1"/>
  <c r="AK16" i="1"/>
  <c r="AM16" i="1" s="1"/>
  <c r="AK60" i="1"/>
  <c r="AM60" i="1" s="1"/>
  <c r="AK39" i="1"/>
  <c r="AM39" i="1" s="1"/>
  <c r="AK36" i="1"/>
  <c r="AM36" i="1" s="1"/>
  <c r="AK30" i="1"/>
  <c r="AM30" i="1" s="1"/>
  <c r="T20" i="1"/>
  <c r="AK20" i="1" s="1"/>
  <c r="AM20" i="1" s="1"/>
  <c r="AK5" i="1"/>
  <c r="AM5" i="1" s="1"/>
</calcChain>
</file>

<file path=xl/comments1.xml><?xml version="1.0" encoding="utf-8"?>
<comments xmlns="http://schemas.openxmlformats.org/spreadsheetml/2006/main">
  <authors>
    <author>Βασίλης Ι. Προξενιάς</author>
  </authors>
  <commentList>
    <comment ref="T2" authorId="0">
      <text>
        <r>
          <rPr>
            <b/>
            <sz val="9"/>
            <color indexed="81"/>
            <rFont val="Tahoma"/>
            <family val="2"/>
            <charset val="161"/>
          </rPr>
          <t>Βασίλης Ι. Προξενιάς:</t>
        </r>
        <r>
          <rPr>
            <sz val="9"/>
            <color indexed="81"/>
            <rFont val="Tahoma"/>
            <family val="2"/>
            <charset val="161"/>
          </rPr>
          <t xml:space="preserve">
Μέγιστα Προβλεπόμενα Μόρια 24</t>
        </r>
      </text>
    </comment>
    <comment ref="P3" authorId="0">
      <text>
        <r>
          <rPr>
            <b/>
            <sz val="9"/>
            <color indexed="81"/>
            <rFont val="Tahoma"/>
            <family val="2"/>
            <charset val="161"/>
          </rPr>
          <t>Βασίλης Ι. Προξενιάς:</t>
        </r>
        <r>
          <rPr>
            <sz val="9"/>
            <color indexed="81"/>
            <rFont val="Tahoma"/>
            <family val="2"/>
            <charset val="161"/>
          </rPr>
          <t xml:space="preserve">
(0,5 μόρια ανά 15 ώρες, με μέγιστο αριθμό μορίων 5)</t>
        </r>
      </text>
    </comment>
    <comment ref="R3" authorId="0">
      <text>
        <r>
          <rPr>
            <b/>
            <sz val="9"/>
            <color indexed="81"/>
            <rFont val="Tahoma"/>
            <family val="2"/>
            <charset val="161"/>
          </rPr>
          <t>Βασίλης Ι. Προξενιάς:</t>
        </r>
        <r>
          <rPr>
            <sz val="9"/>
            <color indexed="81"/>
            <rFont val="Tahoma"/>
            <family val="2"/>
            <charset val="161"/>
          </rPr>
          <t xml:space="preserve">
(0,5 μόρια ανά 25 ώρες, με μέγιστο αριθμό μορίων 3)</t>
        </r>
      </text>
    </comment>
    <comment ref="W3" authorId="0">
      <text>
        <r>
          <rPr>
            <b/>
            <sz val="9"/>
            <color indexed="81"/>
            <rFont val="Tahoma"/>
            <family val="2"/>
            <charset val="161"/>
          </rPr>
          <t>Βασίλης Ι. Προξενιάς:</t>
        </r>
        <r>
          <rPr>
            <sz val="9"/>
            <color indexed="81"/>
            <rFont val="Tahoma"/>
            <family val="2"/>
            <charset val="161"/>
          </rPr>
          <t xml:space="preserve">
(1 μόριο ανά σχολικό έτος, με μέγιστο αριθμό μορίων 7)
0,25 μόρια ανα 3μηνο
π.χ αν έχει 5 χρόνια και 7 μήνες
Μόρια=5 έτη *1+ [7μηνες/ 3] *0,25=
5+2*0,25=5,5</t>
        </r>
      </text>
    </comment>
    <comment ref="Y3" authorId="0">
      <text>
        <r>
          <rPr>
            <b/>
            <sz val="9"/>
            <color indexed="81"/>
            <rFont val="Tahoma"/>
            <family val="2"/>
            <charset val="161"/>
          </rPr>
          <t>Βασίλης Ι. Προξενιάς:</t>
        </r>
        <r>
          <rPr>
            <sz val="9"/>
            <color indexed="81"/>
            <rFont val="Tahoma"/>
            <family val="2"/>
            <charset val="161"/>
          </rPr>
          <t xml:space="preserve">
(0,25 μόρια ανά 50 ώρες διδασκαλίας, με μέγιστο αριθμό μορίων 4)</t>
        </r>
      </text>
    </comment>
    <comment ref="AB3" authorId="0">
      <text>
        <r>
          <rPr>
            <b/>
            <sz val="9"/>
            <color indexed="81"/>
            <rFont val="Tahoma"/>
            <family val="2"/>
            <charset val="161"/>
          </rPr>
          <t>Βασίλης Ι. Προξενιάς:</t>
        </r>
        <r>
          <rPr>
            <sz val="9"/>
            <color indexed="81"/>
            <rFont val="Tahoma"/>
            <family val="2"/>
            <charset val="161"/>
          </rPr>
          <t xml:space="preserve">
 (1 μόριο ανά σχολικό έτος πέραν της 8ετίας, με μέγιστο αριθμό μορίων 4)</t>
        </r>
      </text>
    </comment>
    <comment ref="AD3" authorId="0">
      <text>
        <r>
          <rPr>
            <b/>
            <sz val="9"/>
            <color indexed="81"/>
            <rFont val="Tahoma"/>
            <family val="2"/>
            <charset val="161"/>
          </rPr>
          <t>Βασίλης Ι. Προξενιάς:</t>
        </r>
        <r>
          <rPr>
            <sz val="9"/>
            <color indexed="81"/>
            <rFont val="Tahoma"/>
            <family val="2"/>
            <charset val="161"/>
          </rPr>
          <t xml:space="preserve">
Μοριοδοτείται το ανώτερο πιστοποιημένο επίπεδο. 
</t>
        </r>
        <r>
          <rPr>
            <b/>
            <sz val="9"/>
            <color indexed="81"/>
            <rFont val="Tahoma"/>
            <family val="2"/>
            <charset val="161"/>
          </rPr>
          <t xml:space="preserve">Οι εκπαιδευτικοί κλάδων ξένων γλωσσών δεν μοριοδοτούνται
για τη γλώσσα που διδάσκουν (άρθρο 13 παρ. ι, του Ν. 3848/2010)   
</t>
        </r>
        <r>
          <rPr>
            <sz val="9"/>
            <color indexed="81"/>
            <rFont val="Tahoma"/>
            <family val="2"/>
            <charset val="161"/>
          </rPr>
          <t xml:space="preserve">
Καλή γνώση (επίπεδο Β2) = 1
Πολύ καλή γνώση (επίπεδο C1) = 1,5
Άριστη γνώση (επίπεδο C2) =2</t>
        </r>
      </text>
    </comment>
    <comment ref="AF3" authorId="0">
      <text>
        <r>
          <rPr>
            <b/>
            <sz val="9"/>
            <color indexed="81"/>
            <rFont val="Tahoma"/>
            <family val="2"/>
            <charset val="161"/>
          </rPr>
          <t>Βασίλης Ι. Προξενιάς:</t>
        </r>
        <r>
          <rPr>
            <sz val="9"/>
            <color indexed="81"/>
            <rFont val="Tahoma"/>
            <family val="2"/>
            <charset val="161"/>
          </rPr>
          <t xml:space="preserve">
Μοριοδοτείται το ανώτερο πιστοποιημένο επίπεδο. 
</t>
        </r>
        <r>
          <rPr>
            <b/>
            <sz val="9"/>
            <color indexed="81"/>
            <rFont val="Tahoma"/>
            <family val="2"/>
            <charset val="161"/>
          </rPr>
          <t xml:space="preserve">Οι εκπαιδευτικοί κλάδων ξένων γλωσσών δεν μοριοδοτούνται
για τη γλώσσα που διδάσκουν (άρθρο 13 παρ. ι, του Ν. 3848/2010)   </t>
        </r>
        <r>
          <rPr>
            <sz val="9"/>
            <color indexed="81"/>
            <rFont val="Tahoma"/>
            <family val="2"/>
            <charset val="161"/>
          </rPr>
          <t xml:space="preserve">
Καλή γνώση (επίπεδο Β2) = 0,5
Πολύ καλή γνώση (επίπεδο C1) = 0,75
Άριστη γνώση (επίπεδο C2) =1
</t>
        </r>
      </text>
    </comment>
    <comment ref="AH3" authorId="0">
      <text>
        <r>
          <rPr>
            <b/>
            <sz val="9"/>
            <color indexed="81"/>
            <rFont val="Tahoma"/>
            <family val="2"/>
            <charset val="161"/>
          </rPr>
          <t>Βασίλης Ι. Προξενιάς:</t>
        </r>
        <r>
          <rPr>
            <sz val="9"/>
            <color indexed="81"/>
            <rFont val="Tahoma"/>
            <family val="2"/>
            <charset val="161"/>
          </rPr>
          <t xml:space="preserve">
Πιστοποιημένη επιμόρφωση στις Τ.Π.Ε. πιστοποίηση 1 του ΥΠΟΠΑΙΘ ή πιστοποιητικά γνώσης Η/Υ σύμφωνα με ΑΣΕΠ
</t>
        </r>
        <r>
          <rPr>
            <b/>
            <sz val="9"/>
            <color indexed="81"/>
            <rFont val="Tahoma"/>
            <family val="2"/>
            <charset val="161"/>
          </rPr>
          <t>Εκπαιδευτικοί ΠΕ19-20 δεν μοριοδοτούνται στην κατηγορία αυτή (άρθρο 19, παρ. στ του Ν. 4327/2015)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161"/>
          </rPr>
          <t>Βασίλης Ι. Προξενιάς:</t>
        </r>
        <r>
          <rPr>
            <sz val="9"/>
            <color indexed="81"/>
            <rFont val="Tahoma"/>
            <family val="2"/>
            <charset val="161"/>
          </rPr>
          <t xml:space="preserve">
</t>
        </r>
        <r>
          <rPr>
            <b/>
            <sz val="9"/>
            <color indexed="81"/>
            <rFont val="Tahoma"/>
            <family val="2"/>
            <charset val="161"/>
          </rPr>
          <t>ΝΑΙ-ΕΑ</t>
        </r>
        <r>
          <rPr>
            <sz val="9"/>
            <color indexed="81"/>
            <rFont val="Tahoma"/>
            <family val="2"/>
            <charset val="161"/>
          </rPr>
          <t xml:space="preserve"> (ύπαρξη ΔΙΔΑΚΤΟΡΙΚΟΥ ΔΙΠΛΩΜΑΤΟΣ στην Εκπαίδευση Ενηλίκων, στη Συνεχιζόμενη Εκπαίδευση, στις Σπουδές στην Εκπαίδευση, στη Διά Βίου Εκπαίδευση, και στη Διοίκηση Εκπαιδευτικών Μονάδων
</t>
        </r>
        <r>
          <rPr>
            <b/>
            <sz val="9"/>
            <color indexed="81"/>
            <rFont val="Tahoma"/>
            <family val="2"/>
            <charset val="161"/>
          </rPr>
          <t>ΝΑΙ</t>
        </r>
        <r>
          <rPr>
            <sz val="9"/>
            <color indexed="81"/>
            <rFont val="Tahoma"/>
            <family val="2"/>
            <charset val="161"/>
          </rPr>
          <t xml:space="preserve"> ΔΙΔΑΚΤΟΡΙΚΟ σε άλλες ειδικεύσεις-κατευθύνσεις 
</t>
        </r>
        <r>
          <rPr>
            <b/>
            <sz val="9"/>
            <color indexed="81"/>
            <rFont val="Tahoma"/>
            <family val="2"/>
            <charset val="161"/>
          </rPr>
          <t>ΌΧΙ</t>
        </r>
        <r>
          <rPr>
            <sz val="9"/>
            <color indexed="81"/>
            <rFont val="Tahoma"/>
            <family val="2"/>
            <charset val="161"/>
          </rPr>
          <t xml:space="preserve"> (δεν υπάρχει ΔΙΔΑΚΤΟΡΙΚΟ)</t>
        </r>
      </text>
    </comment>
    <comment ref="I4" authorId="0">
      <text>
        <r>
          <rPr>
            <b/>
            <sz val="9"/>
            <color indexed="81"/>
            <rFont val="Tahoma"/>
            <family val="2"/>
            <charset val="161"/>
          </rPr>
          <t>Βασίλης Ι. Προξενιάς:</t>
        </r>
        <r>
          <rPr>
            <sz val="9"/>
            <color indexed="81"/>
            <rFont val="Tahoma"/>
            <family val="2"/>
            <charset val="161"/>
          </rPr>
          <t xml:space="preserve">
</t>
        </r>
        <r>
          <rPr>
            <b/>
            <sz val="9"/>
            <color indexed="81"/>
            <rFont val="Tahoma"/>
            <family val="2"/>
            <charset val="161"/>
          </rPr>
          <t>ΝΑΙ-ΕΑ</t>
        </r>
        <r>
          <rPr>
            <sz val="9"/>
            <color indexed="81"/>
            <rFont val="Tahoma"/>
            <family val="2"/>
            <charset val="161"/>
          </rPr>
          <t xml:space="preserve"> (ύπαρξη Μεταπτυχιακου τίτλου στην Εκπαίδευση Ενηλίκων, στη Συνεχιζόμενη Εκπαίδευση, στις Σπουδές στην Εκπαίδευση, στη Διά Βίου Εκπαίδευση, και στη Διοίκηση Εκπαιδευτικών Μονάδων
</t>
        </r>
        <r>
          <rPr>
            <b/>
            <sz val="9"/>
            <color indexed="81"/>
            <rFont val="Tahoma"/>
            <family val="2"/>
            <charset val="161"/>
          </rPr>
          <t>ΝΑΙ</t>
        </r>
        <r>
          <rPr>
            <sz val="9"/>
            <color indexed="81"/>
            <rFont val="Tahoma"/>
            <family val="2"/>
            <charset val="161"/>
          </rPr>
          <t xml:space="preserve"> (Μεταπτυχιακό Τίτλος Σπουδών σε άλλες ειδικεύσεις-κατευθύνσεις 
</t>
        </r>
        <r>
          <rPr>
            <b/>
            <sz val="9"/>
            <color indexed="81"/>
            <rFont val="Tahoma"/>
            <family val="2"/>
            <charset val="161"/>
          </rPr>
          <t>ΌΧΙ</t>
        </r>
        <r>
          <rPr>
            <sz val="9"/>
            <color indexed="81"/>
            <rFont val="Tahoma"/>
            <family val="2"/>
            <charset val="161"/>
          </rPr>
          <t xml:space="preserve"> (δεν υπάρχει Μεταπτυχιακός Τίτλος Σπουδών)</t>
        </r>
      </text>
    </comment>
    <comment ref="AD4" authorId="0">
      <text>
        <r>
          <rPr>
            <b/>
            <sz val="9"/>
            <color indexed="81"/>
            <rFont val="Tahoma"/>
            <family val="2"/>
            <charset val="161"/>
          </rPr>
          <t>Βασίλης Ι. Προξενιάς:</t>
        </r>
        <r>
          <rPr>
            <sz val="9"/>
            <color indexed="81"/>
            <rFont val="Tahoma"/>
            <family val="2"/>
            <charset val="161"/>
          </rPr>
          <t xml:space="preserve">
Μοριοδοτείται το ανώτερο πιστοποιημένο επίπεδο. 
</t>
        </r>
        <r>
          <rPr>
            <b/>
            <sz val="9"/>
            <color indexed="81"/>
            <rFont val="Tahoma"/>
            <family val="2"/>
            <charset val="161"/>
          </rPr>
          <t xml:space="preserve">Οι εκπαιδευτικοί κλάδων ξένων γλωσσών δεν μοριοδοτούνται
για τη γλώσσα που διδάσκουν (άρθρο 13 παρ. ι, του Ν. 3848/2010)   
</t>
        </r>
        <r>
          <rPr>
            <sz val="9"/>
            <color indexed="81"/>
            <rFont val="Tahoma"/>
            <family val="2"/>
            <charset val="161"/>
          </rPr>
          <t xml:space="preserve">
Καλή γνώση (επίπεδο Β2) = 1
Πολύ καλή γνώση (επίπεδο C1) = 1,5
Άριστη γνώση (επίπεδο C2) =2</t>
        </r>
      </text>
    </comment>
    <comment ref="AE4" authorId="0">
      <text>
        <r>
          <rPr>
            <b/>
            <sz val="9"/>
            <color indexed="81"/>
            <rFont val="Tahoma"/>
            <family val="2"/>
            <charset val="161"/>
          </rPr>
          <t>Βασίλης Ι. Προξενιάς:</t>
        </r>
        <r>
          <rPr>
            <sz val="9"/>
            <color indexed="81"/>
            <rFont val="Tahoma"/>
            <family val="2"/>
            <charset val="161"/>
          </rPr>
          <t xml:space="preserve">
Μοριοδοτείται το ανώτερο πιστοποιημένο επίπεδο. 
</t>
        </r>
        <r>
          <rPr>
            <b/>
            <sz val="9"/>
            <color indexed="81"/>
            <rFont val="Tahoma"/>
            <family val="2"/>
            <charset val="161"/>
          </rPr>
          <t xml:space="preserve">Οι εκπαιδευτικοί κλάδων ξένων γλωσσών δεν μοριοδοτούνται
για τη γλώσσα που διδάσκουν (άρθρο 13 παρ. ι, του Ν. 3848/2010)   
</t>
        </r>
        <r>
          <rPr>
            <sz val="9"/>
            <color indexed="81"/>
            <rFont val="Tahoma"/>
            <family val="2"/>
            <charset val="161"/>
          </rPr>
          <t xml:space="preserve">
Καλή γνώση (επίπεδο Β2) = 1
Πολύ καλή γνώση (επίπεδο C1) = 1,5
Άριστη γνώση (επίπεδο C2) =2</t>
        </r>
      </text>
    </comment>
    <comment ref="AF4" authorId="0">
      <text>
        <r>
          <rPr>
            <b/>
            <sz val="9"/>
            <color indexed="81"/>
            <rFont val="Tahoma"/>
            <family val="2"/>
            <charset val="161"/>
          </rPr>
          <t>Βασίλης Ι. Προξενιάς:</t>
        </r>
        <r>
          <rPr>
            <sz val="9"/>
            <color indexed="81"/>
            <rFont val="Tahoma"/>
            <family val="2"/>
            <charset val="161"/>
          </rPr>
          <t xml:space="preserve">
Μοριοδοτείται το ανώτερο πιστοποιημένο επίπεδο. 
</t>
        </r>
        <r>
          <rPr>
            <b/>
            <sz val="9"/>
            <color indexed="81"/>
            <rFont val="Tahoma"/>
            <family val="2"/>
            <charset val="161"/>
          </rPr>
          <t xml:space="preserve">Οι εκπαιδευτικοί κλάδων ξένων γλωσσών δεν μοριοδοτούνται
για τη γλώσσα που διδάσκουν (άρθρο 13 παρ. ι, του Ν. 3848/2010)   
</t>
        </r>
        <r>
          <rPr>
            <sz val="9"/>
            <color indexed="81"/>
            <rFont val="Tahoma"/>
            <family val="2"/>
            <charset val="161"/>
          </rPr>
          <t xml:space="preserve">
Καλή γνώση (επίπεδο Β2) = 1
Πολύ καλή γνώση (επίπεδο C1) = 1,5
Άριστη γνώση (επίπεδο C2) =2</t>
        </r>
      </text>
    </comment>
    <comment ref="AG4" authorId="0">
      <text>
        <r>
          <rPr>
            <b/>
            <sz val="9"/>
            <color indexed="81"/>
            <rFont val="Tahoma"/>
            <family val="2"/>
            <charset val="161"/>
          </rPr>
          <t>Βασίλης Ι. Προξενιάς:</t>
        </r>
        <r>
          <rPr>
            <sz val="9"/>
            <color indexed="81"/>
            <rFont val="Tahoma"/>
            <family val="2"/>
            <charset val="161"/>
          </rPr>
          <t xml:space="preserve">
Μοριοδοτείται το ανώτερο πιστοποιημένο επίπεδο. 
</t>
        </r>
        <r>
          <rPr>
            <b/>
            <sz val="9"/>
            <color indexed="81"/>
            <rFont val="Tahoma"/>
            <family val="2"/>
            <charset val="161"/>
          </rPr>
          <t xml:space="preserve">Οι εκπαιδευτικοί κλάδων ξένων γλωσσών δεν μοριοδοτούνται
για τη γλώσσα που διδάσκουν (άρθρο 13 παρ. ι, του Ν. 3848/2010)   
</t>
        </r>
        <r>
          <rPr>
            <sz val="9"/>
            <color indexed="81"/>
            <rFont val="Tahoma"/>
            <family val="2"/>
            <charset val="161"/>
          </rPr>
          <t xml:space="preserve">
Καλή γνώση (επίπεδο Β2) = 1
Πολύ καλή γνώση (επίπεδο C1) = 1,5
Άριστη γνώση (επίπεδο C2) =2</t>
        </r>
      </text>
    </comment>
    <comment ref="AH4" authorId="0">
      <text>
        <r>
          <rPr>
            <b/>
            <sz val="9"/>
            <color indexed="81"/>
            <rFont val="Tahoma"/>
            <family val="2"/>
            <charset val="161"/>
          </rPr>
          <t>Βασίλης Ι. Προξενιάς:</t>
        </r>
        <r>
          <rPr>
            <sz val="9"/>
            <color indexed="81"/>
            <rFont val="Tahoma"/>
            <family val="2"/>
            <charset val="161"/>
          </rPr>
          <t xml:space="preserve">
Πιστοποιημένη επιμόρφωση στις Τ.Π.Ε. πιστοποίηση 1 του ΥΠΟΠΑΙΘ ή πιστοποιητικά γνώσης Η/Υ σύμφωνα με ΑΣΕΠ
</t>
        </r>
        <r>
          <rPr>
            <b/>
            <sz val="9"/>
            <color indexed="81"/>
            <rFont val="Tahoma"/>
            <family val="2"/>
            <charset val="161"/>
          </rPr>
          <t>Εκπαιδευτικοί ΠΕ19-20 δεν μοριοδοτούνται στην κατηγορία αυτή (άρθρο 19, παρ. στ του Ν. 4327/2015)</t>
        </r>
      </text>
    </comment>
    <comment ref="AI4" authorId="0">
      <text>
        <r>
          <rPr>
            <b/>
            <sz val="9"/>
            <color indexed="81"/>
            <rFont val="Tahoma"/>
            <family val="2"/>
            <charset val="161"/>
          </rPr>
          <t>Βασίλης Ι. Προξενιάς:</t>
        </r>
        <r>
          <rPr>
            <sz val="9"/>
            <color indexed="81"/>
            <rFont val="Tahoma"/>
            <family val="2"/>
            <charset val="161"/>
          </rPr>
          <t xml:space="preserve">
Πιστοποιημένη επιμόρφωση στις Τ.Π.Ε. πιστοποίηση 1 του ΥΠΟΠΑΙΘ ή πιστοποιητικά γνώσης Η/Υ σύμφωνα με ΑΣΕΠ
</t>
        </r>
        <r>
          <rPr>
            <b/>
            <sz val="9"/>
            <color indexed="81"/>
            <rFont val="Tahoma"/>
            <family val="2"/>
            <charset val="161"/>
          </rPr>
          <t>Εκπαιδευτικοί ΠΕ19-20 δεν μοριοδοτούνται στην κατηγορία αυτή (άρθρο 19, παρ. στ του Ν. 4327/2015)</t>
        </r>
      </text>
    </comment>
  </commentList>
</comments>
</file>

<file path=xl/sharedStrings.xml><?xml version="1.0" encoding="utf-8"?>
<sst xmlns="http://schemas.openxmlformats.org/spreadsheetml/2006/main" count="584" uniqueCount="192">
  <si>
    <t>ΕΚΠΑΙΔΕΥΣΗ - 1</t>
  </si>
  <si>
    <t>ΔΙΔΑΚΤΙΚΗ ΕΜΠΕΙΡΙΑ - 2</t>
  </si>
  <si>
    <t>ΑΛΛΑ ΠΡΟΣΟΝΤΑ - 3</t>
  </si>
  <si>
    <t>ΣΥΝΟΛΙΚΑ ΜΟΡΙΑ</t>
  </si>
  <si>
    <t>ΤΥΠΙΚΑ ΠΡΟΣΟΝΤΑ 1.1</t>
  </si>
  <si>
    <t>ΕΠΙΜΟΡΦΩΣΗ 1.2</t>
  </si>
  <si>
    <t>ΣΥΝΟΛΙΚΕΣ ΜΟΝΑΔΕΣ ΚΡΙΤΗΡΙΟ-1: "ΕΚΠΑΙΔΕΥΣΗ"</t>
  </si>
  <si>
    <t>ΣΥΝΟΛΙΚΕΣ ΜΟΝΑΔΕΣ ΚΡΙΤΗΡΙΟ 2- "ΔΙΔΑΚΤΙΚΗ ΕΜΠΕΙΡΙΑ"</t>
  </si>
  <si>
    <t>ΣΥΝΟΛΙΚΕΣ ΜΟΝΑΔΕΣ ΚΡΙΤΗΡΙΟΥ "ΑΛΛΑ ΠΡΟΣΟΝΤΑ" -3</t>
  </si>
  <si>
    <t>1.1.α ΔΙΔΑΚΤΟΡΙΚΟ ΔΙΠΛΩΜΑ</t>
  </si>
  <si>
    <t>1.1.β ΜΕΤΑΠΤΥΧΙΑΚΟΣ ΤΙΤΛΟΣ ΣΠΟΥΔΩΝ</t>
  </si>
  <si>
    <t>1.1.γ ΔΕΥΤΕΡΟ ΠΤΥΧΙΟ</t>
  </si>
  <si>
    <t>ΣΥΝΟΛΙΚΕΣ ΜΟΝΑΔΕΣ ΚΡΙΤΗΡΙΟΥ "ΤΥΠΙΚΑ ΠΡΟΣΟΝΤΑ"-1.1</t>
  </si>
  <si>
    <t>ΣΥΝΟΛΙΚΕΣ ΜΟΝΑΔΕΣ ΚΡΙΤΗΡΙΟΥ "ΕΠΙΜΟΡΦΩΣΗ"-1.2</t>
  </si>
  <si>
    <t>ΑΑ</t>
  </si>
  <si>
    <t>ΕΠΩΝΥΜΟ</t>
  </si>
  <si>
    <t>ΟΝΟΜΑ</t>
  </si>
  <si>
    <t>ΠΑΤΡΩΝΥΜΟ</t>
  </si>
  <si>
    <t xml:space="preserve">ΚΛΑΔΟΣ
</t>
  </si>
  <si>
    <t>ΜΟΡΙΑ ΔΙΔΑΚΤΟΡΙΚΟΥ</t>
  </si>
  <si>
    <t>ΜΟΡΙΑ ΜΕΤΑΤΠΥΧΙΑΚΟΥ ΤΙΤΛΟΥ</t>
  </si>
  <si>
    <t>ΥΠΑΡΧΕΙ ΔΕΥΤΕΡΟ ΠΤΥΧΙΟ</t>
  </si>
  <si>
    <t>ΜΟΡΙΑ ΔΕΥΤΕΡΟΥ ΠΤΥΧΙΟΥ</t>
  </si>
  <si>
    <r>
      <t>3.1</t>
    </r>
    <r>
      <rPr>
        <sz val="10"/>
        <color theme="1"/>
        <rFont val="Arial"/>
        <family val="2"/>
        <charset val="161"/>
      </rPr>
      <t xml:space="preserve"> 1Η ΞΕΝΗ ΓΛΩΣΣΑ</t>
    </r>
  </si>
  <si>
    <r>
      <rPr>
        <b/>
        <sz val="10"/>
        <color theme="1"/>
        <rFont val="Arial"/>
        <family val="2"/>
        <charset val="161"/>
      </rPr>
      <t>3.2</t>
    </r>
    <r>
      <rPr>
        <sz val="10"/>
        <color theme="1"/>
        <rFont val="Arial"/>
        <family val="2"/>
        <charset val="161"/>
      </rPr>
      <t xml:space="preserve"> 2η ΞΕΝΗ ΓΛΩΣΣΑ</t>
    </r>
  </si>
  <si>
    <r>
      <rPr>
        <b/>
        <sz val="11"/>
        <color theme="1"/>
        <rFont val="Calibri"/>
        <family val="2"/>
        <charset val="161"/>
        <scheme val="minor"/>
      </rPr>
      <t>3.3</t>
    </r>
    <r>
      <rPr>
        <sz val="11"/>
        <color theme="1"/>
        <rFont val="Calibri"/>
        <family val="2"/>
        <charset val="161"/>
        <scheme val="minor"/>
      </rPr>
      <t xml:space="preserve"> ΓΝΩΣΕΙΣ ΧΕΙΡΙΣΜΟΥ Η/Υ (ΝΕΕΣ ΤΕΧΝΟΛΟΓΙΕΣ)</t>
    </r>
  </si>
  <si>
    <t xml:space="preserve">ΔΙΔΑΚΤΟΡΙΚΟ ΔΙΠΛΩΜΑ </t>
  </si>
  <si>
    <t>ΜΕΤΑΠΤΥΧΙΑΚΟΣ ΤΙΤΛΟΣ</t>
  </si>
  <si>
    <t xml:space="preserve">1.2.α Σε θέματα Σχολείου 18 ΑΝΩ </t>
  </si>
  <si>
    <t>ΩΡΕΣ</t>
  </si>
  <si>
    <t xml:space="preserve">ΜΟΡΙΑ </t>
  </si>
  <si>
    <r>
      <rPr>
        <b/>
        <sz val="10"/>
        <color theme="1"/>
        <rFont val="Arial"/>
        <family val="2"/>
        <charset val="161"/>
      </rPr>
      <t>1.2.β</t>
    </r>
    <r>
      <rPr>
        <sz val="10"/>
        <color theme="1"/>
        <rFont val="Arial"/>
        <family val="2"/>
        <charset val="161"/>
      </rPr>
      <t xml:space="preserve"> Στην προβληματική της εξάρτησης και στις αρχές της κοινωνικής επανένταξης πρώην εξαρτημένων ατόμων (επιμόρφωση εκτός θεμάτων Σχολείου 18 ΑΝΩ)μόρια ανά 25 ώρες, με μέγιστο αριθμό μορίων 3)</t>
    </r>
  </si>
  <si>
    <r>
      <rPr>
        <b/>
        <sz val="10"/>
        <color theme="1"/>
        <rFont val="Arial"/>
        <family val="2"/>
        <charset val="161"/>
      </rPr>
      <t>2.1</t>
    </r>
    <r>
      <rPr>
        <sz val="10"/>
        <color theme="1"/>
        <rFont val="Arial"/>
        <family val="2"/>
        <charset val="161"/>
      </rPr>
      <t xml:space="preserve"> Στο Σχολείο 18 ΑΝΩ </t>
    </r>
  </si>
  <si>
    <r>
      <t xml:space="preserve">2.2 </t>
    </r>
    <r>
      <rPr>
        <sz val="10"/>
        <color theme="1"/>
        <rFont val="Arial"/>
        <family val="2"/>
        <charset val="161"/>
      </rPr>
      <t xml:space="preserve">Στην εκπαίδευση πρώην εξαρτημένων ατόμων (εκτός Σχολείου 18 ΑΝΩ) </t>
    </r>
  </si>
  <si>
    <r>
      <t xml:space="preserve">2.3 </t>
    </r>
    <r>
      <rPr>
        <sz val="10"/>
        <color theme="1"/>
        <rFont val="Arial"/>
        <family val="2"/>
        <charset val="161"/>
      </rPr>
      <t>Στην τυπική εκπαίδευση</t>
    </r>
  </si>
  <si>
    <t>ΕΠΙΠΕΔΟ</t>
  </si>
  <si>
    <t>ΜΟΡΙΑ</t>
  </si>
  <si>
    <t>ΠΙΣΤΟΠΟΙΗΣΗ</t>
  </si>
  <si>
    <t>ΕΤΗ</t>
  </si>
  <si>
    <t>ΜΗΝΕΣ</t>
  </si>
  <si>
    <t xml:space="preserve">ΚΑΡΑΚΙΤΣΟΥ </t>
  </si>
  <si>
    <t>ΛΗΔΑ</t>
  </si>
  <si>
    <t>ΓΕΩΡΓΙΟΣ</t>
  </si>
  <si>
    <t>ΠΕ19-20 ΠΛΗΡΟΦΟΡΙΚΗ</t>
  </si>
  <si>
    <t>ΝΑΙ</t>
  </si>
  <si>
    <t>C2</t>
  </si>
  <si>
    <t>ΔΗΜΗΤΡΑ</t>
  </si>
  <si>
    <t>ΠΑΥΛΟΣ</t>
  </si>
  <si>
    <t>ΠΕ04.02</t>
  </si>
  <si>
    <t>ΑΡΓΥΡΙΟΥ</t>
  </si>
  <si>
    <t>ΠΕ02</t>
  </si>
  <si>
    <t>C1</t>
  </si>
  <si>
    <t>B2</t>
  </si>
  <si>
    <t>ΟΧΙ</t>
  </si>
  <si>
    <t xml:space="preserve">ΠΟΥΛΙΟΥ </t>
  </si>
  <si>
    <t>ΘΕΟΔΩΡΑ</t>
  </si>
  <si>
    <t>ΣΤΑΥΡΟΥ</t>
  </si>
  <si>
    <t>ΠΕ06-ΑΓΓΛΙΚΗ ΦΙΛΟΛΟΓΙΑ</t>
  </si>
  <si>
    <t>ΠΕ03</t>
  </si>
  <si>
    <t>ΧΡΙΣΤΙΝΑ</t>
  </si>
  <si>
    <t>ΑΘΑΝΑΣΙΟΣ</t>
  </si>
  <si>
    <t>ΠΕΛΕΚΗ</t>
  </si>
  <si>
    <t>ΕΥΦΡΟΣΥΝΗ</t>
  </si>
  <si>
    <t>ΝΙΚΟΛΑΟΣ</t>
  </si>
  <si>
    <t>ΠΕ04.01</t>
  </si>
  <si>
    <t xml:space="preserve">ΚΕΦΑΛΑΣ </t>
  </si>
  <si>
    <t>ΔΗΜΗΤΡΗΣ</t>
  </si>
  <si>
    <t>ΣΩΤΗΡΙΟΥ</t>
  </si>
  <si>
    <t>ΌΧΙ</t>
  </si>
  <si>
    <t>ΕΛΕΝΗ</t>
  </si>
  <si>
    <t>ΓΟΥΡΝΑΚΗΣ</t>
  </si>
  <si>
    <t>ΚΩΝΣΤΑΝΤΙΝΟΣ</t>
  </si>
  <si>
    <t>ΔΗΜΗΤΡΙΟΣ</t>
  </si>
  <si>
    <t>ΝΑΙ-ΕΑ</t>
  </si>
  <si>
    <t>ΠΑΝΑΓΙΩΤΗΣ</t>
  </si>
  <si>
    <t>ΜΙΣΣΙΟΥ</t>
  </si>
  <si>
    <t>ΑΝΑΣΤΑΣΙΑ</t>
  </si>
  <si>
    <t>ΠΕ04.04</t>
  </si>
  <si>
    <t>ΚΟΥΝΑΔΗ</t>
  </si>
  <si>
    <t>ΒΑΡΒΑΡΑ</t>
  </si>
  <si>
    <t>ΑΡΙΣΤΕΙΔΗΣ</t>
  </si>
  <si>
    <t>ΠΕ05-ΓΑΛΛΙΚΗ ΦΙΛΟΛΟΓΙΑ</t>
  </si>
  <si>
    <t>ΦΙΛΙΟΥ</t>
  </si>
  <si>
    <t>ΣΤΕΡΓΙΟΣ</t>
  </si>
  <si>
    <t>ΙΩΑΝΝΗΣ</t>
  </si>
  <si>
    <t>ΠΕ10</t>
  </si>
  <si>
    <t>ΑΝΝΑ</t>
  </si>
  <si>
    <t>ΜΙΧΑΗΛ</t>
  </si>
  <si>
    <t>ΜΑΡΙΝΑ</t>
  </si>
  <si>
    <t>ΤΣΑΝΤΙΛΗ</t>
  </si>
  <si>
    <t>ΚΩΝΣΤΑΝΤΙΝΑ</t>
  </si>
  <si>
    <t>ΜΑΡΝΕΖΟΣ</t>
  </si>
  <si>
    <t>ΑΝΑΣΤΑΣΙΟΣ</t>
  </si>
  <si>
    <t>ΑΝΔΡΕΑΣ</t>
  </si>
  <si>
    <t>ΜΑΚΡΗΣ</t>
  </si>
  <si>
    <t>ΚΟΝΤΑΚΗΣ</t>
  </si>
  <si>
    <t>ΘΕΟΔΟΣΙΟΣ</t>
  </si>
  <si>
    <t>ΛΑΜΠΑ</t>
  </si>
  <si>
    <t>ΑΙΚΑΤΕΡΙΝΗ</t>
  </si>
  <si>
    <t>ΧΡΗΣΤΟΥ</t>
  </si>
  <si>
    <t>ΦΩΤΙΑΔΗΣ</t>
  </si>
  <si>
    <t>ΦΩΤΗΣ</t>
  </si>
  <si>
    <t>ΑΝΤΩΝΙΟΣ</t>
  </si>
  <si>
    <t>ΚΑΜΠΟΥΡΗ</t>
  </si>
  <si>
    <t>ΖΩΗ-ΜΑΡΙΑ</t>
  </si>
  <si>
    <t>ΜΙΛΤΙΑΔΗΣ</t>
  </si>
  <si>
    <t>ΠΑΛΙΟΥΡΑ</t>
  </si>
  <si>
    <t>ΒΩΔΙΝΑΣ</t>
  </si>
  <si>
    <t>ΜΟΣΧΟΥΣ</t>
  </si>
  <si>
    <t>ΠΕ09</t>
  </si>
  <si>
    <t>ΠΕ13</t>
  </si>
  <si>
    <t>ΧΑΡΙΟΠΟΛΙΤΟΥ</t>
  </si>
  <si>
    <t>ΤΣΩΚΟΥ</t>
  </si>
  <si>
    <t>ΠΑΝΑΓΙΩΤΑ</t>
  </si>
  <si>
    <t>ΚΩΣΤΟΠΟΥΛΟΣ</t>
  </si>
  <si>
    <t>ΗΛΙΑΣ</t>
  </si>
  <si>
    <t>ΧΑΡΙΤΙΔΗ</t>
  </si>
  <si>
    <t xml:space="preserve">ΠΡΙΝΤΕΖΗ </t>
  </si>
  <si>
    <t>ΡΟΥΛΑ</t>
  </si>
  <si>
    <t>ΓΕΩΡΓΙΟΣ -ΑΓΓΕΛΟΣ</t>
  </si>
  <si>
    <t>ΚΑΛΛΙΟΠΗ</t>
  </si>
  <si>
    <t>ΠΑΠΑΜΑΝΩΛΑΚΗΣ</t>
  </si>
  <si>
    <t>ΕΛΕΥΘΕΡΙΟΣ</t>
  </si>
  <si>
    <t>ΕΙΡΗΝΗ</t>
  </si>
  <si>
    <t>ΒΑΣΙΛΕΙΟΣ</t>
  </si>
  <si>
    <t>ΣΠΥΡΙΔΩΝΑΣ</t>
  </si>
  <si>
    <t>ΟΡΦΑΝΑΚΗ</t>
  </si>
  <si>
    <t>ΜΑΤΘΑΙΟΣ</t>
  </si>
  <si>
    <t>ΘΑΝΑΣΟΥΛΑΣ</t>
  </si>
  <si>
    <t>ΜΑΡΙΑ</t>
  </si>
  <si>
    <t>ΣΤΥΛΙΑΝΟΣ</t>
  </si>
  <si>
    <t>ΚΕΦΑΛΑ</t>
  </si>
  <si>
    <t>ΛΟΥΚΑΣ</t>
  </si>
  <si>
    <t>ΠΑΠΠΑ</t>
  </si>
  <si>
    <t>ΘΕΟΧΑΡΗΣ</t>
  </si>
  <si>
    <t>ΤΣΙΚΡΙΚΑΣ</t>
  </si>
  <si>
    <t>ΑΧΙΛΛΕΑΣ</t>
  </si>
  <si>
    <t>ΑΝΤΩΝΑΚΟΥ</t>
  </si>
  <si>
    <t>ΣΑΡΑΝΤΟΣ</t>
  </si>
  <si>
    <t>ΚΑΡΒΟΥΝΗΣ</t>
  </si>
  <si>
    <t>ΓΙΩΡΓΟΣ</t>
  </si>
  <si>
    <t>ΑΛΙΦΡΑΓΚΗ</t>
  </si>
  <si>
    <t>ΣΟΦΙΑ</t>
  </si>
  <si>
    <t>ΕΥΑΓΓΕΛΟΣ</t>
  </si>
  <si>
    <t>ΣΤΑΘΟΥΛΟΠΟΥΛΟΥ</t>
  </si>
  <si>
    <t>ΑΝΑΣΤΑΣΟΠΟΥΛΟΥ</t>
  </si>
  <si>
    <t>ΠΑΠΑΛΕΞΑΝΔΡΟΥ</t>
  </si>
  <si>
    <t>ΑΡΙΣΤΕΑ</t>
  </si>
  <si>
    <t>ΑΡΙΣΤΟΤΕΛΗΣ</t>
  </si>
  <si>
    <t>ΣΤΑΘΑΚΟΠΟΥΛΟΣ</t>
  </si>
  <si>
    <t>ΜΙΧΑΛΗΣ</t>
  </si>
  <si>
    <t>ΕΥΣΤΑΘΙΟΣ</t>
  </si>
  <si>
    <t>ΠΕΤΚΟΥ</t>
  </si>
  <si>
    <t>ΑΓΓΕΛΙΚΗ</t>
  </si>
  <si>
    <t>ΛΙΑΚΕΑ</t>
  </si>
  <si>
    <t>ΜΠΑΡΑΣ</t>
  </si>
  <si>
    <t>ΧΑΣΙΩΤΗ</t>
  </si>
  <si>
    <t>ΑΣΤΕΡΙΟΣ</t>
  </si>
  <si>
    <t>ΑΥΓΕΡΟΠΟΥΛΟΥ</t>
  </si>
  <si>
    <t>ΚΟΥΣΚΟΥ</t>
  </si>
  <si>
    <t>ΠΑΝΓΙΩΤΗΣ</t>
  </si>
  <si>
    <t>ΚΟΤΣΕΡΑ</t>
  </si>
  <si>
    <t>ΣΩΤΗΡΗΣ</t>
  </si>
  <si>
    <t>ΚΑΡΑΝΑΣΙΟΥ</t>
  </si>
  <si>
    <t>ΜΑΡΙΑ-ΝΕΚΤΑΡΙΑ</t>
  </si>
  <si>
    <t>ΧΑΝΤΖΗ</t>
  </si>
  <si>
    <t>ΑΓΝΗ</t>
  </si>
  <si>
    <t>ΗΡΑΚΛΕΙΔΗΣ</t>
  </si>
  <si>
    <t>ΚΑΡΑΓΙΑΝΝΗ</t>
  </si>
  <si>
    <t>ΓΙΑΝΝΑΚΟΔΗΜΑ</t>
  </si>
  <si>
    <t>ΚΑΣΣΑΝΔΡΑ</t>
  </si>
  <si>
    <t>ΣΕΓΚΟΥ</t>
  </si>
  <si>
    <t>ΑΓΓΕΛΟΥ</t>
  </si>
  <si>
    <t>ΣΠΥΡΙΔΑΚΗΣ</t>
  </si>
  <si>
    <t>ΣΠΗΛΙΩΤΗΣ</t>
  </si>
  <si>
    <t>ΛΑΜΠΡΟΣ</t>
  </si>
  <si>
    <t>ΓΙΑΜΑΚΗΣ</t>
  </si>
  <si>
    <t>ΕΜΜΑΝΟΥΗΛ</t>
  </si>
  <si>
    <t>ΚΟΡΟΛΗ</t>
  </si>
  <si>
    <t>ΜΗΣΙΑ</t>
  </si>
  <si>
    <t>ΚΟΤΤΑ</t>
  </si>
  <si>
    <t>ΧΑΡΑΛΑΜΠΟΣ</t>
  </si>
  <si>
    <t>ΚΟΥΛΟΥΡΗ</t>
  </si>
  <si>
    <t>ΣΠΥΡΙΔΟΥΛΑ</t>
  </si>
  <si>
    <t>ΠΑΠΑΒΑΣΙΛΕΙΟΥ</t>
  </si>
  <si>
    <t>ΔΕΣΠΟΙΝΑ</t>
  </si>
  <si>
    <t>ΔΗΜΟΚΑ</t>
  </si>
  <si>
    <t>ΜΟΡΙΑ ΣΥΝΕΝΤΕΥΞΗΣ</t>
  </si>
  <si>
    <t>ΤΕΛΙΚΗ ΜΟΡΙΟΔΟΤΗΣΗ</t>
  </si>
  <si>
    <t>ΕΥΣΤΑΘΙΑ</t>
  </si>
  <si>
    <t>ΖΟΥΖΟΥΛΑΣ</t>
  </si>
  <si>
    <t>ΤΕΛΙΚΟΣ ΑΞΙΟΛΟΓΙΚΟΣ ΠΙΝΑΚΑΣ ΜΟΡΙΩΝ ΥΠΟΨΗΦΙΩΝ ΕΚΠΑΙΔΕΥΤΙΚΩΝ 18+ ΑΝΑ ΚΛΑΔΟ ΚΑΙ ΚΑΤΆ ΦΘΙΝΟΥΣΑ ΤΑΞΙΝΟΜΗΣΗ ΤΕΛΙΚΗΣ ΜΟΡΙΟΔΟΤΗΣΗΣ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</si>
</sst>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0"/>
      <name val="Arial"/>
      <family val="2"/>
      <charset val="161"/>
    </font>
    <font>
      <b/>
      <sz val="10"/>
      <color theme="1"/>
      <name val="Arial"/>
      <family val="2"/>
      <charset val="161"/>
    </font>
    <font>
      <sz val="10"/>
      <color theme="1"/>
      <name val="Arial"/>
      <family val="2"/>
      <charset val="161"/>
    </font>
    <font>
      <b/>
      <sz val="9"/>
      <color indexed="81"/>
      <name val="Tahoma"/>
      <family val="2"/>
      <charset val="161"/>
    </font>
    <font>
      <sz val="9"/>
      <color indexed="81"/>
      <name val="Tahoma"/>
      <family val="2"/>
      <charset val="161"/>
    </font>
    <font>
      <i/>
      <sz val="11"/>
      <color rgb="FF0070C0"/>
      <name val="Calibri"/>
      <family val="2"/>
      <charset val="161"/>
      <scheme val="minor"/>
    </font>
    <font>
      <b/>
      <sz val="14"/>
      <color theme="1"/>
      <name val="Arial"/>
      <family val="2"/>
      <charset val="161"/>
    </font>
    <font>
      <b/>
      <sz val="16"/>
      <name val="Calibri"/>
      <family val="2"/>
      <charset val="161"/>
      <scheme val="minor"/>
    </font>
    <font>
      <b/>
      <sz val="14"/>
      <name val="Arial"/>
      <family val="2"/>
      <charset val="161"/>
    </font>
  </fonts>
  <fills count="11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Protection="1"/>
    <xf numFmtId="1" fontId="3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3" fillId="5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3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3" fillId="5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1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5" borderId="9" xfId="0" applyNumberFormat="1" applyFont="1" applyFill="1" applyBorder="1" applyAlignment="1" applyProtection="1">
      <alignment horizontal="center" vertical="center" wrapText="1"/>
    </xf>
    <xf numFmtId="2" fontId="4" fillId="5" borderId="13" xfId="0" applyNumberFormat="1" applyFont="1" applyFill="1" applyBorder="1" applyAlignment="1" applyProtection="1">
      <alignment horizontal="center" vertical="center" wrapText="1"/>
    </xf>
    <xf numFmtId="2" fontId="4" fillId="4" borderId="9" xfId="0" applyNumberFormat="1" applyFont="1" applyFill="1" applyBorder="1" applyAlignment="1" applyProtection="1">
      <alignment horizontal="center" vertical="center" wrapText="1"/>
    </xf>
    <xf numFmtId="2" fontId="4" fillId="7" borderId="9" xfId="0" applyNumberFormat="1" applyFont="1" applyFill="1" applyBorder="1" applyAlignment="1" applyProtection="1">
      <alignment horizontal="center" vertical="center" wrapText="1"/>
    </xf>
    <xf numFmtId="0" fontId="8" fillId="8" borderId="0" xfId="0" applyFont="1" applyFill="1" applyProtection="1"/>
    <xf numFmtId="0" fontId="5" fillId="6" borderId="13" xfId="0" applyFont="1" applyFill="1" applyBorder="1" applyAlignment="1" applyProtection="1">
      <alignment vertical="center" wrapText="1"/>
    </xf>
    <xf numFmtId="0" fontId="0" fillId="0" borderId="0" xfId="0" applyAlignment="1" applyProtection="1">
      <alignment horizontal="center" vertical="center"/>
    </xf>
    <xf numFmtId="0" fontId="2" fillId="0" borderId="4" xfId="0" applyFont="1" applyBorder="1" applyAlignment="1" applyProtection="1">
      <alignment vertical="top"/>
    </xf>
    <xf numFmtId="0" fontId="2" fillId="0" borderId="5" xfId="0" applyFont="1" applyBorder="1" applyAlignment="1" applyProtection="1">
      <alignment vertical="top"/>
    </xf>
    <xf numFmtId="0" fontId="2" fillId="0" borderId="6" xfId="0" applyFont="1" applyBorder="1" applyAlignment="1" applyProtection="1">
      <alignment vertical="top"/>
    </xf>
    <xf numFmtId="0" fontId="5" fillId="6" borderId="14" xfId="0" applyFont="1" applyFill="1" applyBorder="1" applyAlignment="1" applyProtection="1">
      <alignment vertical="center" wrapText="1"/>
    </xf>
    <xf numFmtId="1" fontId="1" fillId="5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6" borderId="13" xfId="0" quotePrefix="1" applyFont="1" applyFill="1" applyBorder="1" applyAlignment="1" applyProtection="1">
      <alignment vertical="center" wrapText="1"/>
    </xf>
    <xf numFmtId="0" fontId="4" fillId="6" borderId="9" xfId="0" quotePrefix="1" applyFont="1" applyFill="1" applyBorder="1" applyAlignment="1" applyProtection="1">
      <alignment vertical="center" wrapText="1"/>
    </xf>
    <xf numFmtId="0" fontId="0" fillId="0" borderId="15" xfId="0" applyBorder="1" applyProtection="1"/>
    <xf numFmtId="0" fontId="0" fillId="0" borderId="15" xfId="0" applyFill="1" applyBorder="1" applyProtection="1"/>
    <xf numFmtId="0" fontId="5" fillId="0" borderId="8" xfId="0" applyFont="1" applyBorder="1" applyAlignment="1" applyProtection="1">
      <alignment vertical="center" wrapText="1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 textRotation="90"/>
      <protection locked="0"/>
    </xf>
    <xf numFmtId="2" fontId="11" fillId="2" borderId="9" xfId="0" applyNumberFormat="1" applyFont="1" applyFill="1" applyBorder="1" applyAlignment="1" applyProtection="1">
      <alignment horizontal="center" vertical="center" wrapText="1"/>
    </xf>
    <xf numFmtId="2" fontId="11" fillId="10" borderId="13" xfId="0" applyNumberFormat="1" applyFont="1" applyFill="1" applyBorder="1" applyAlignment="1" applyProtection="1">
      <alignment horizontal="center" vertical="center" wrapText="1"/>
    </xf>
    <xf numFmtId="2" fontId="10" fillId="9" borderId="13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 wrapText="1"/>
    </xf>
    <xf numFmtId="0" fontId="0" fillId="0" borderId="2" xfId="0" applyBorder="1" applyAlignment="1" applyProtection="1">
      <alignment horizontal="center" vertical="center"/>
    </xf>
    <xf numFmtId="0" fontId="5" fillId="0" borderId="13" xfId="0" applyFont="1" applyBorder="1" applyAlignment="1" applyProtection="1">
      <alignment vertical="top" wrapText="1"/>
    </xf>
    <xf numFmtId="0" fontId="5" fillId="0" borderId="1" xfId="0" applyFont="1" applyBorder="1" applyAlignment="1" applyProtection="1">
      <alignment vertical="center" wrapText="1"/>
    </xf>
    <xf numFmtId="0" fontId="5" fillId="0" borderId="2" xfId="0" applyFont="1" applyBorder="1" applyAlignment="1" applyProtection="1">
      <alignment vertical="center" wrapText="1"/>
    </xf>
    <xf numFmtId="0" fontId="5" fillId="0" borderId="13" xfId="0" applyFont="1" applyBorder="1" applyAlignment="1" applyProtection="1">
      <alignment vertical="center" wrapText="1"/>
    </xf>
    <xf numFmtId="0" fontId="3" fillId="10" borderId="13" xfId="0" applyFont="1" applyFill="1" applyBorder="1" applyAlignment="1" applyProtection="1">
      <alignment horizontal="center" vertical="center" textRotation="90" wrapText="1"/>
    </xf>
    <xf numFmtId="0" fontId="3" fillId="9" borderId="13" xfId="0" applyFont="1" applyFill="1" applyBorder="1" applyAlignment="1" applyProtection="1">
      <alignment horizontal="center" vertical="center" textRotation="90" wrapText="1"/>
    </xf>
    <xf numFmtId="0" fontId="3" fillId="2" borderId="0" xfId="0" applyFont="1" applyFill="1" applyBorder="1" applyAlignment="1" applyProtection="1">
      <alignment horizontal="center" vertical="center" textRotation="90" wrapText="1"/>
    </xf>
    <xf numFmtId="0" fontId="3" fillId="2" borderId="8" xfId="0" applyFont="1" applyFill="1" applyBorder="1" applyAlignment="1" applyProtection="1">
      <alignment horizontal="center" vertical="center" textRotation="90" wrapText="1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4" xfId="0" applyBorder="1" applyAlignment="1" applyProtection="1">
      <alignment horizontal="center" vertical="top"/>
    </xf>
    <xf numFmtId="0" fontId="0" fillId="0" borderId="5" xfId="0" applyBorder="1" applyAlignment="1" applyProtection="1">
      <alignment horizontal="center" vertical="top"/>
    </xf>
    <xf numFmtId="0" fontId="0" fillId="0" borderId="6" xfId="0" applyBorder="1" applyAlignment="1" applyProtection="1">
      <alignment horizontal="center" vertical="top"/>
    </xf>
    <xf numFmtId="1" fontId="3" fillId="3" borderId="5" xfId="0" applyNumberFormat="1" applyFont="1" applyFill="1" applyBorder="1" applyAlignment="1" applyProtection="1">
      <alignment horizontal="center" vertical="center" textRotation="90" wrapText="1"/>
      <protection locked="0"/>
    </xf>
    <xf numFmtId="1" fontId="3" fillId="3" borderId="0" xfId="0" applyNumberFormat="1" applyFont="1" applyFill="1" applyBorder="1" applyAlignment="1" applyProtection="1">
      <alignment horizontal="center" vertical="center" textRotation="90" wrapText="1"/>
      <protection locked="0"/>
    </xf>
    <xf numFmtId="1" fontId="3" fillId="3" borderId="8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1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1" fontId="3" fillId="4" borderId="5" xfId="0" applyNumberFormat="1" applyFont="1" applyFill="1" applyBorder="1" applyAlignment="1" applyProtection="1">
      <alignment horizontal="center" vertical="center" textRotation="90" wrapText="1"/>
      <protection locked="0"/>
    </xf>
    <xf numFmtId="1" fontId="3" fillId="4" borderId="8" xfId="0" applyNumberFormat="1" applyFont="1" applyFill="1" applyBorder="1" applyAlignment="1" applyProtection="1">
      <alignment horizontal="center" vertical="center" textRotation="90" wrapText="1"/>
      <protection locked="0"/>
    </xf>
    <xf numFmtId="1" fontId="3" fillId="4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9" fillId="0" borderId="4" xfId="0" quotePrefix="1" applyFont="1" applyFill="1" applyBorder="1" applyAlignment="1" applyProtection="1">
      <alignment horizontal="center" vertical="center" wrapText="1"/>
    </xf>
    <xf numFmtId="0" fontId="9" fillId="0" borderId="5" xfId="0" quotePrefix="1" applyFont="1" applyFill="1" applyBorder="1" applyAlignment="1" applyProtection="1">
      <alignment horizontal="center" vertical="center" wrapText="1"/>
    </xf>
    <xf numFmtId="0" fontId="9" fillId="0" borderId="6" xfId="0" quotePrefix="1" applyFont="1" applyFill="1" applyBorder="1" applyAlignment="1" applyProtection="1">
      <alignment horizontal="center" vertical="center" wrapText="1"/>
    </xf>
    <xf numFmtId="0" fontId="9" fillId="0" borderId="18" xfId="0" quotePrefix="1" applyFont="1" applyFill="1" applyBorder="1" applyAlignment="1" applyProtection="1">
      <alignment horizontal="center" vertical="center" wrapText="1"/>
    </xf>
    <xf numFmtId="0" fontId="9" fillId="0" borderId="0" xfId="0" quotePrefix="1" applyFont="1" applyFill="1" applyBorder="1" applyAlignment="1" applyProtection="1">
      <alignment horizontal="center" vertical="center" wrapText="1"/>
    </xf>
    <xf numFmtId="0" fontId="9" fillId="0" borderId="16" xfId="0" quotePrefix="1" applyFont="1" applyFill="1" applyBorder="1" applyAlignment="1" applyProtection="1">
      <alignment horizontal="center" vertical="center" wrapText="1"/>
    </xf>
    <xf numFmtId="0" fontId="9" fillId="0" borderId="7" xfId="0" quotePrefix="1" applyFont="1" applyFill="1" applyBorder="1" applyAlignment="1" applyProtection="1">
      <alignment horizontal="center" vertical="center" wrapText="1"/>
    </xf>
    <xf numFmtId="0" fontId="9" fillId="0" borderId="8" xfId="0" quotePrefix="1" applyFont="1" applyFill="1" applyBorder="1" applyAlignment="1" applyProtection="1">
      <alignment horizontal="center" vertical="center" wrapText="1"/>
    </xf>
    <xf numFmtId="0" fontId="9" fillId="0" borderId="9" xfId="0" quotePrefix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 vertical="top"/>
    </xf>
    <xf numFmtId="0" fontId="2" fillId="0" borderId="2" xfId="0" applyFont="1" applyBorder="1" applyAlignment="1" applyProtection="1">
      <alignment horizontal="center" vertical="top"/>
    </xf>
    <xf numFmtId="0" fontId="2" fillId="0" borderId="3" xfId="0" applyFont="1" applyBorder="1" applyAlignment="1" applyProtection="1">
      <alignment horizontal="center" vertical="top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AM64"/>
  <sheetViews>
    <sheetView tabSelected="1" zoomScale="60" zoomScaleNormal="60" workbookViewId="0">
      <pane xSplit="3" ySplit="4" topLeftCell="D5" activePane="bottomRight" state="frozen"/>
      <selection pane="topRight" activeCell="D1" sqref="D1"/>
      <selection pane="bottomLeft" activeCell="A5" sqref="A5"/>
      <selection pane="bottomRight" sqref="A1:E3"/>
    </sheetView>
  </sheetViews>
  <sheetFormatPr defaultRowHeight="14.5" x14ac:dyDescent="0.35"/>
  <cols>
    <col min="1" max="1" width="5.26953125" customWidth="1"/>
    <col min="2" max="2" width="17.81640625" customWidth="1"/>
    <col min="3" max="3" width="21.7265625" bestFit="1" customWidth="1"/>
    <col min="4" max="4" width="17.1796875" bestFit="1" customWidth="1"/>
    <col min="6" max="6" width="4.54296875" customWidth="1"/>
    <col min="8" max="8" width="0" hidden="1" customWidth="1"/>
    <col min="9" max="9" width="5" customWidth="1"/>
    <col min="11" max="11" width="0" hidden="1" customWidth="1"/>
    <col min="12" max="12" width="5.453125" customWidth="1"/>
    <col min="15" max="15" width="6.26953125" hidden="1" customWidth="1"/>
    <col min="16" max="16" width="7.1796875" customWidth="1"/>
    <col min="17" max="17" width="7.54296875" hidden="1" customWidth="1"/>
    <col min="21" max="21" width="5.54296875" hidden="1" customWidth="1"/>
    <col min="22" max="22" width="6.1796875" hidden="1" customWidth="1"/>
    <col min="23" max="23" width="9" customWidth="1"/>
    <col min="24" max="24" width="5.26953125" hidden="1" customWidth="1"/>
    <col min="26" max="26" width="6.7265625" hidden="1" customWidth="1"/>
    <col min="27" max="27" width="6" hidden="1" customWidth="1"/>
    <col min="30" max="30" width="5.1796875" customWidth="1"/>
    <col min="31" max="31" width="7.1796875" customWidth="1"/>
    <col min="32" max="32" width="5.54296875" customWidth="1"/>
    <col min="33" max="33" width="6.26953125" customWidth="1"/>
    <col min="34" max="34" width="4.453125" customWidth="1"/>
    <col min="35" max="35" width="6.26953125" customWidth="1"/>
    <col min="36" max="36" width="6.1796875" customWidth="1"/>
    <col min="37" max="37" width="8.81640625" customWidth="1"/>
    <col min="38" max="38" width="9.7265625" bestFit="1" customWidth="1"/>
  </cols>
  <sheetData>
    <row r="1" spans="1:39" s="1" customFormat="1" ht="15.75" customHeight="1" thickBot="1" x14ac:dyDescent="0.4">
      <c r="A1" s="56" t="s">
        <v>191</v>
      </c>
      <c r="B1" s="57"/>
      <c r="C1" s="57"/>
      <c r="D1" s="57"/>
      <c r="E1" s="58"/>
      <c r="F1" s="65" t="s">
        <v>0</v>
      </c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7"/>
      <c r="U1" s="68" t="s">
        <v>1</v>
      </c>
      <c r="V1" s="69"/>
      <c r="W1" s="69"/>
      <c r="X1" s="69"/>
      <c r="Y1" s="69"/>
      <c r="Z1" s="69"/>
      <c r="AA1" s="69"/>
      <c r="AB1" s="69"/>
      <c r="AC1" s="70"/>
      <c r="AD1" s="68" t="s">
        <v>2</v>
      </c>
      <c r="AE1" s="69"/>
      <c r="AF1" s="69"/>
      <c r="AG1" s="69"/>
      <c r="AH1" s="69"/>
      <c r="AI1" s="69"/>
      <c r="AJ1" s="70"/>
      <c r="AK1" s="38" t="s">
        <v>3</v>
      </c>
      <c r="AL1" s="36" t="s">
        <v>187</v>
      </c>
      <c r="AM1" s="37" t="s">
        <v>188</v>
      </c>
    </row>
    <row r="2" spans="1:39" s="1" customFormat="1" ht="15" customHeight="1" thickBot="1" x14ac:dyDescent="0.4">
      <c r="A2" s="59"/>
      <c r="B2" s="60"/>
      <c r="C2" s="60"/>
      <c r="D2" s="60"/>
      <c r="E2" s="61"/>
      <c r="F2" s="40" t="s">
        <v>4</v>
      </c>
      <c r="G2" s="41"/>
      <c r="H2" s="41"/>
      <c r="I2" s="41"/>
      <c r="J2" s="41"/>
      <c r="K2" s="41"/>
      <c r="L2" s="41"/>
      <c r="M2" s="41"/>
      <c r="N2" s="42"/>
      <c r="O2" s="43" t="s">
        <v>5</v>
      </c>
      <c r="P2" s="44"/>
      <c r="Q2" s="44"/>
      <c r="R2" s="44"/>
      <c r="S2" s="45"/>
      <c r="T2" s="46" t="s">
        <v>6</v>
      </c>
      <c r="U2" s="15"/>
      <c r="V2" s="16"/>
      <c r="W2" s="16"/>
      <c r="X2" s="16"/>
      <c r="Y2" s="16"/>
      <c r="Z2" s="16"/>
      <c r="AA2" s="16"/>
      <c r="AB2" s="17"/>
      <c r="AC2" s="47" t="s">
        <v>7</v>
      </c>
      <c r="AD2" s="15"/>
      <c r="AE2" s="16"/>
      <c r="AF2" s="16"/>
      <c r="AG2" s="16"/>
      <c r="AH2" s="16"/>
      <c r="AI2" s="16"/>
      <c r="AJ2" s="47" t="s">
        <v>8</v>
      </c>
      <c r="AK2" s="38"/>
      <c r="AL2" s="36"/>
      <c r="AM2" s="37"/>
    </row>
    <row r="3" spans="1:39" s="14" customFormat="1" ht="155.5" customHeight="1" thickBot="1" x14ac:dyDescent="0.4">
      <c r="A3" s="62"/>
      <c r="B3" s="63"/>
      <c r="C3" s="63"/>
      <c r="D3" s="63"/>
      <c r="E3" s="64"/>
      <c r="F3" s="49" t="s">
        <v>9</v>
      </c>
      <c r="G3" s="50"/>
      <c r="I3" s="50" t="s">
        <v>10</v>
      </c>
      <c r="J3" s="50"/>
      <c r="L3" s="49" t="s">
        <v>11</v>
      </c>
      <c r="M3" s="50"/>
      <c r="N3" s="51" t="s">
        <v>12</v>
      </c>
      <c r="P3" s="30" t="s">
        <v>28</v>
      </c>
      <c r="Q3" s="31"/>
      <c r="R3" s="32" t="s">
        <v>31</v>
      </c>
      <c r="S3" s="53" t="s">
        <v>13</v>
      </c>
      <c r="T3" s="47"/>
      <c r="V3" s="24"/>
      <c r="W3" s="33" t="s">
        <v>32</v>
      </c>
      <c r="X3" s="31"/>
      <c r="Y3" s="33" t="s">
        <v>33</v>
      </c>
      <c r="Z3" s="31"/>
      <c r="AA3" s="34"/>
      <c r="AB3" s="35" t="s">
        <v>34</v>
      </c>
      <c r="AC3" s="47"/>
      <c r="AD3" s="54" t="s">
        <v>23</v>
      </c>
      <c r="AE3" s="55"/>
      <c r="AF3" s="54" t="s">
        <v>24</v>
      </c>
      <c r="AG3" s="55"/>
      <c r="AH3" s="54" t="s">
        <v>25</v>
      </c>
      <c r="AI3" s="55"/>
      <c r="AJ3" s="47"/>
      <c r="AK3" s="38"/>
      <c r="AL3" s="36"/>
      <c r="AM3" s="37"/>
    </row>
    <row r="4" spans="1:39" s="1" customFormat="1" ht="213.65" customHeight="1" thickBot="1" x14ac:dyDescent="0.4">
      <c r="A4" s="25" t="s">
        <v>14</v>
      </c>
      <c r="B4" s="26" t="s">
        <v>15</v>
      </c>
      <c r="C4" s="26" t="s">
        <v>16</v>
      </c>
      <c r="D4" s="26" t="s">
        <v>17</v>
      </c>
      <c r="E4" s="26" t="s">
        <v>18</v>
      </c>
      <c r="F4" s="2" t="s">
        <v>26</v>
      </c>
      <c r="G4" s="3" t="s">
        <v>19</v>
      </c>
      <c r="I4" s="2" t="s">
        <v>27</v>
      </c>
      <c r="J4" s="3" t="s">
        <v>20</v>
      </c>
      <c r="L4" s="4" t="s">
        <v>21</v>
      </c>
      <c r="M4" s="5" t="s">
        <v>22</v>
      </c>
      <c r="N4" s="52"/>
      <c r="O4" s="6" t="s">
        <v>29</v>
      </c>
      <c r="P4" s="3" t="s">
        <v>30</v>
      </c>
      <c r="Q4" s="6" t="s">
        <v>29</v>
      </c>
      <c r="R4" s="3" t="s">
        <v>30</v>
      </c>
      <c r="S4" s="52"/>
      <c r="T4" s="48"/>
      <c r="U4" s="2" t="s">
        <v>38</v>
      </c>
      <c r="V4" s="2" t="s">
        <v>39</v>
      </c>
      <c r="W4" s="3" t="s">
        <v>30</v>
      </c>
      <c r="X4" s="2" t="s">
        <v>29</v>
      </c>
      <c r="Y4" s="3" t="s">
        <v>30</v>
      </c>
      <c r="Z4" s="2" t="s">
        <v>38</v>
      </c>
      <c r="AA4" s="2" t="s">
        <v>39</v>
      </c>
      <c r="AB4" s="3" t="s">
        <v>30</v>
      </c>
      <c r="AC4" s="48"/>
      <c r="AD4" s="6" t="s">
        <v>35</v>
      </c>
      <c r="AE4" s="3" t="s">
        <v>36</v>
      </c>
      <c r="AF4" s="6" t="s">
        <v>35</v>
      </c>
      <c r="AG4" s="3" t="s">
        <v>30</v>
      </c>
      <c r="AH4" s="7" t="s">
        <v>37</v>
      </c>
      <c r="AI4" s="19" t="s">
        <v>36</v>
      </c>
      <c r="AJ4" s="48"/>
      <c r="AK4" s="39"/>
      <c r="AL4" s="36"/>
      <c r="AM4" s="37"/>
    </row>
    <row r="5" spans="1:39" s="1" customFormat="1" ht="24" customHeight="1" thickBot="1" x14ac:dyDescent="0.4">
      <c r="A5" s="22">
        <v>1</v>
      </c>
      <c r="B5" s="23" t="s">
        <v>114</v>
      </c>
      <c r="C5" s="23" t="s">
        <v>115</v>
      </c>
      <c r="D5" s="23" t="s">
        <v>42</v>
      </c>
      <c r="E5" s="21" t="s">
        <v>50</v>
      </c>
      <c r="F5" s="20" t="s">
        <v>53</v>
      </c>
      <c r="G5" s="8">
        <f t="shared" ref="G5:G36" si="0">IF(F5="ΝΑΙ-ΕΑ",8,IF(F5="ΝΑΙ",6,0))</f>
        <v>0</v>
      </c>
      <c r="H5" s="12" t="b">
        <f t="shared" ref="H5:H36" si="1">IF(F5="ΝΑΙ-ΕΑ",TRUE,FALSE)</f>
        <v>0</v>
      </c>
      <c r="I5" s="13" t="s">
        <v>73</v>
      </c>
      <c r="J5" s="8">
        <f t="shared" ref="J5:J36" si="2">IF(I5="ΝΑΙ-ΕΑ",5,IF(I5="ΝΑΙ",3,0))</f>
        <v>5</v>
      </c>
      <c r="K5" s="12" t="b">
        <f t="shared" ref="K5:K36" si="3">IF(I5="ΝΑΙ",TRUE,FALSE)</f>
        <v>0</v>
      </c>
      <c r="L5" s="20" t="s">
        <v>53</v>
      </c>
      <c r="M5" s="8">
        <f t="shared" ref="M5:M36" si="4">IF(L5="ΝΑΙ",3,0)</f>
        <v>0</v>
      </c>
      <c r="N5" s="10">
        <f t="shared" ref="N5:N36" si="5">IF(OR(AND(NOT(H5),NOT(K5)),AND(H5,K5)),G5+J5+M5,MAX(G5,J5)+M5)</f>
        <v>5</v>
      </c>
      <c r="O5" s="13"/>
      <c r="P5" s="8">
        <v>2.83</v>
      </c>
      <c r="Q5" s="13"/>
      <c r="R5" s="8">
        <v>1.2</v>
      </c>
      <c r="S5" s="10">
        <f t="shared" ref="S5:S36" si="6">P5+R5</f>
        <v>4.03</v>
      </c>
      <c r="T5" s="11">
        <f t="shared" ref="T5:T36" si="7">N5+S5</f>
        <v>9.0300000000000011</v>
      </c>
      <c r="U5" s="13"/>
      <c r="V5" s="13"/>
      <c r="W5" s="8">
        <v>2</v>
      </c>
      <c r="X5" s="13"/>
      <c r="Y5" s="8">
        <f>IF(0.25*(X5/50)&lt;4,0.25*(X5/50),4)</f>
        <v>0</v>
      </c>
      <c r="Z5" s="13"/>
      <c r="AA5" s="13"/>
      <c r="AB5" s="8">
        <v>4</v>
      </c>
      <c r="AC5" s="11">
        <f t="shared" ref="AC5:AC36" si="8">W5+Y5+AB5</f>
        <v>6</v>
      </c>
      <c r="AD5" s="18"/>
      <c r="AE5" s="8">
        <f t="shared" ref="AE5:AE36" si="9">IF(AD5="B2",1,IF(AD5="C1",1.5,IF(AD5="C2",2,0)))</f>
        <v>0</v>
      </c>
      <c r="AF5" s="18"/>
      <c r="AG5" s="8">
        <f t="shared" ref="AG5:AG36" si="10">IF(AF5="B2",0.5,IF(AF5="C1",0.75,IF(AF5="C2",1,0)))</f>
        <v>0</v>
      </c>
      <c r="AH5" s="18" t="s">
        <v>44</v>
      </c>
      <c r="AI5" s="9">
        <f t="shared" ref="AI5:AI36" si="11">IF(OR(AH5="ΌΧΙ",E5="ΠΕ19-20 ΠΛΗΡΟΦΟΡΙΚΗ",AH5=0),0,3)</f>
        <v>3</v>
      </c>
      <c r="AJ5" s="11">
        <f t="shared" ref="AJ5:AJ34" si="12">AE5+AG5+AI5</f>
        <v>3</v>
      </c>
      <c r="AK5" s="27">
        <f t="shared" ref="AK5:AK34" si="13">T5+AC5+AJ5</f>
        <v>18.03</v>
      </c>
      <c r="AL5" s="28">
        <v>19.399999999999999</v>
      </c>
      <c r="AM5" s="29">
        <f t="shared" ref="AM5:AM36" si="14">AK5+AL5</f>
        <v>37.43</v>
      </c>
    </row>
    <row r="6" spans="1:39" s="1" customFormat="1" ht="24" customHeight="1" thickBot="1" x14ac:dyDescent="0.4">
      <c r="A6" s="22">
        <v>2</v>
      </c>
      <c r="B6" s="23" t="s">
        <v>112</v>
      </c>
      <c r="C6" s="23" t="s">
        <v>113</v>
      </c>
      <c r="D6" s="23" t="s">
        <v>87</v>
      </c>
      <c r="E6" s="21" t="s">
        <v>50</v>
      </c>
      <c r="F6" s="20" t="s">
        <v>53</v>
      </c>
      <c r="G6" s="8">
        <f t="shared" si="0"/>
        <v>0</v>
      </c>
      <c r="H6" s="12" t="b">
        <f t="shared" si="1"/>
        <v>0</v>
      </c>
      <c r="I6" s="20" t="s">
        <v>53</v>
      </c>
      <c r="J6" s="8">
        <f t="shared" si="2"/>
        <v>0</v>
      </c>
      <c r="K6" s="12" t="b">
        <f t="shared" si="3"/>
        <v>0</v>
      </c>
      <c r="L6" s="13" t="s">
        <v>44</v>
      </c>
      <c r="M6" s="8">
        <f t="shared" si="4"/>
        <v>3</v>
      </c>
      <c r="N6" s="10">
        <f t="shared" si="5"/>
        <v>3</v>
      </c>
      <c r="O6" s="13"/>
      <c r="P6" s="8">
        <v>1.5</v>
      </c>
      <c r="Q6" s="13"/>
      <c r="R6" s="8">
        <v>2.02</v>
      </c>
      <c r="S6" s="10">
        <f t="shared" si="6"/>
        <v>3.52</v>
      </c>
      <c r="T6" s="11">
        <f t="shared" si="7"/>
        <v>6.52</v>
      </c>
      <c r="U6" s="13"/>
      <c r="V6" s="13"/>
      <c r="W6" s="8">
        <v>3</v>
      </c>
      <c r="X6" s="13"/>
      <c r="Y6" s="8">
        <f>IF(0.25*(X6/50)&lt;4,0.25*(X6/50),4)</f>
        <v>0</v>
      </c>
      <c r="Z6" s="13"/>
      <c r="AA6" s="13"/>
      <c r="AB6" s="8">
        <v>4</v>
      </c>
      <c r="AC6" s="11">
        <f t="shared" si="8"/>
        <v>7</v>
      </c>
      <c r="AD6" s="18"/>
      <c r="AE6" s="8">
        <f t="shared" si="9"/>
        <v>0</v>
      </c>
      <c r="AF6" s="18"/>
      <c r="AG6" s="8">
        <f t="shared" si="10"/>
        <v>0</v>
      </c>
      <c r="AH6" s="18" t="s">
        <v>44</v>
      </c>
      <c r="AI6" s="9">
        <f t="shared" si="11"/>
        <v>3</v>
      </c>
      <c r="AJ6" s="11">
        <f t="shared" si="12"/>
        <v>3</v>
      </c>
      <c r="AK6" s="27">
        <f t="shared" si="13"/>
        <v>16.52</v>
      </c>
      <c r="AL6" s="28">
        <v>18.8</v>
      </c>
      <c r="AM6" s="29">
        <f t="shared" si="14"/>
        <v>35.32</v>
      </c>
    </row>
    <row r="7" spans="1:39" s="1" customFormat="1" ht="24" customHeight="1" thickBot="1" x14ac:dyDescent="0.4">
      <c r="A7" s="22">
        <v>3</v>
      </c>
      <c r="B7" s="23" t="s">
        <v>180</v>
      </c>
      <c r="C7" s="23" t="s">
        <v>129</v>
      </c>
      <c r="D7" s="23" t="s">
        <v>181</v>
      </c>
      <c r="E7" s="21" t="s">
        <v>50</v>
      </c>
      <c r="F7" s="20" t="s">
        <v>53</v>
      </c>
      <c r="G7" s="8">
        <f t="shared" si="0"/>
        <v>0</v>
      </c>
      <c r="H7" s="12" t="b">
        <f t="shared" si="1"/>
        <v>0</v>
      </c>
      <c r="I7" s="20" t="s">
        <v>53</v>
      </c>
      <c r="J7" s="8">
        <f t="shared" si="2"/>
        <v>0</v>
      </c>
      <c r="K7" s="12" t="b">
        <f t="shared" si="3"/>
        <v>0</v>
      </c>
      <c r="L7" s="20" t="s">
        <v>53</v>
      </c>
      <c r="M7" s="8">
        <f t="shared" si="4"/>
        <v>0</v>
      </c>
      <c r="N7" s="10">
        <f t="shared" si="5"/>
        <v>0</v>
      </c>
      <c r="O7" s="13"/>
      <c r="P7" s="8">
        <v>5</v>
      </c>
      <c r="Q7" s="13"/>
      <c r="R7" s="8">
        <v>3</v>
      </c>
      <c r="S7" s="10">
        <f t="shared" si="6"/>
        <v>8</v>
      </c>
      <c r="T7" s="11">
        <f t="shared" si="7"/>
        <v>8</v>
      </c>
      <c r="U7" s="13"/>
      <c r="V7" s="13"/>
      <c r="W7" s="8">
        <v>7</v>
      </c>
      <c r="X7" s="13"/>
      <c r="Y7" s="8">
        <v>0</v>
      </c>
      <c r="Z7" s="13"/>
      <c r="AA7" s="13"/>
      <c r="AB7" s="8">
        <f>IF(Z7*12+AA7&lt;96,0,IF((Z7-8)+0.25*QUOTIENT(AA7,3)&lt;4,(Z7-8)+0.25*QUOTIENT(AA7,3),4))</f>
        <v>0</v>
      </c>
      <c r="AC7" s="11">
        <f t="shared" si="8"/>
        <v>7</v>
      </c>
      <c r="AD7" s="18"/>
      <c r="AE7" s="8">
        <f t="shared" si="9"/>
        <v>0</v>
      </c>
      <c r="AF7" s="18"/>
      <c r="AG7" s="8">
        <f t="shared" si="10"/>
        <v>0</v>
      </c>
      <c r="AH7" s="18" t="s">
        <v>68</v>
      </c>
      <c r="AI7" s="9">
        <f t="shared" si="11"/>
        <v>0</v>
      </c>
      <c r="AJ7" s="11">
        <f t="shared" si="12"/>
        <v>0</v>
      </c>
      <c r="AK7" s="27">
        <f t="shared" si="13"/>
        <v>15</v>
      </c>
      <c r="AL7" s="28">
        <v>19.399999999999999</v>
      </c>
      <c r="AM7" s="29">
        <f t="shared" si="14"/>
        <v>34.4</v>
      </c>
    </row>
    <row r="8" spans="1:39" s="1" customFormat="1" ht="24" customHeight="1" thickBot="1" x14ac:dyDescent="0.4">
      <c r="A8" s="22">
        <v>4</v>
      </c>
      <c r="B8" s="23" t="s">
        <v>178</v>
      </c>
      <c r="C8" s="23" t="s">
        <v>129</v>
      </c>
      <c r="D8" s="23" t="s">
        <v>115</v>
      </c>
      <c r="E8" s="21" t="s">
        <v>50</v>
      </c>
      <c r="F8" s="13" t="s">
        <v>44</v>
      </c>
      <c r="G8" s="8">
        <f t="shared" si="0"/>
        <v>6</v>
      </c>
      <c r="H8" s="12" t="b">
        <f t="shared" si="1"/>
        <v>0</v>
      </c>
      <c r="I8" s="13" t="s">
        <v>73</v>
      </c>
      <c r="J8" s="8">
        <f t="shared" si="2"/>
        <v>5</v>
      </c>
      <c r="K8" s="12" t="b">
        <f t="shared" si="3"/>
        <v>0</v>
      </c>
      <c r="L8" s="20" t="s">
        <v>53</v>
      </c>
      <c r="M8" s="8">
        <f t="shared" si="4"/>
        <v>0</v>
      </c>
      <c r="N8" s="10">
        <f t="shared" si="5"/>
        <v>11</v>
      </c>
      <c r="O8" s="13"/>
      <c r="P8" s="8">
        <f>IF(0.5*O8/15&lt;=5,0.5*O8/15,5)</f>
        <v>0</v>
      </c>
      <c r="Q8" s="13"/>
      <c r="R8" s="8">
        <f>IF(0.5*Q8/25&lt;=3,0.5*Q8/25,3)</f>
        <v>0</v>
      </c>
      <c r="S8" s="10">
        <f t="shared" si="6"/>
        <v>0</v>
      </c>
      <c r="T8" s="11">
        <f t="shared" si="7"/>
        <v>11</v>
      </c>
      <c r="U8" s="13"/>
      <c r="V8" s="13"/>
      <c r="W8" s="8">
        <f>IF(0.25*(U8*4+QUOTIENT(V8,3))&lt;7,0.25*(U8*4+QUOTIENT(V8,3)),7)</f>
        <v>0</v>
      </c>
      <c r="X8" s="13"/>
      <c r="Y8" s="8">
        <f>IF(0.25*(X8/50)&lt;4,0.25*(X8/50),4)</f>
        <v>0</v>
      </c>
      <c r="Z8" s="13"/>
      <c r="AA8" s="13"/>
      <c r="AB8" s="8">
        <f>IF(Z8*12+AA8&lt;96,0,IF((Z8-8)+0.25*QUOTIENT(AA8,3)&lt;4,(Z8-8)+0.25*QUOTIENT(AA8,3),4))</f>
        <v>0</v>
      </c>
      <c r="AC8" s="11">
        <f t="shared" si="8"/>
        <v>0</v>
      </c>
      <c r="AD8" s="18" t="s">
        <v>45</v>
      </c>
      <c r="AE8" s="8">
        <f t="shared" si="9"/>
        <v>2</v>
      </c>
      <c r="AF8" s="18"/>
      <c r="AG8" s="8">
        <f t="shared" si="10"/>
        <v>0</v>
      </c>
      <c r="AH8" s="18" t="s">
        <v>44</v>
      </c>
      <c r="AI8" s="9">
        <f t="shared" si="11"/>
        <v>3</v>
      </c>
      <c r="AJ8" s="11">
        <f t="shared" si="12"/>
        <v>5</v>
      </c>
      <c r="AK8" s="27">
        <f t="shared" si="13"/>
        <v>16</v>
      </c>
      <c r="AL8" s="28">
        <v>16.2</v>
      </c>
      <c r="AM8" s="29">
        <f t="shared" si="14"/>
        <v>32.200000000000003</v>
      </c>
    </row>
    <row r="9" spans="1:39" s="1" customFormat="1" ht="24" customHeight="1" thickBot="1" x14ac:dyDescent="0.4">
      <c r="A9" s="22">
        <v>5</v>
      </c>
      <c r="B9" s="23" t="s">
        <v>165</v>
      </c>
      <c r="C9" s="23" t="s">
        <v>166</v>
      </c>
      <c r="D9" s="23" t="s">
        <v>125</v>
      </c>
      <c r="E9" s="21" t="s">
        <v>50</v>
      </c>
      <c r="F9" s="20" t="s">
        <v>53</v>
      </c>
      <c r="G9" s="8">
        <f t="shared" si="0"/>
        <v>0</v>
      </c>
      <c r="H9" s="12" t="b">
        <f t="shared" si="1"/>
        <v>0</v>
      </c>
      <c r="I9" s="13" t="s">
        <v>44</v>
      </c>
      <c r="J9" s="8">
        <f t="shared" si="2"/>
        <v>3</v>
      </c>
      <c r="K9" s="12" t="b">
        <f t="shared" si="3"/>
        <v>1</v>
      </c>
      <c r="L9" s="20" t="s">
        <v>53</v>
      </c>
      <c r="M9" s="8">
        <f t="shared" si="4"/>
        <v>0</v>
      </c>
      <c r="N9" s="10">
        <f t="shared" si="5"/>
        <v>3</v>
      </c>
      <c r="O9" s="13"/>
      <c r="P9" s="8">
        <v>1.5</v>
      </c>
      <c r="Q9" s="13"/>
      <c r="R9" s="8">
        <v>0.56000000000000005</v>
      </c>
      <c r="S9" s="10">
        <f t="shared" si="6"/>
        <v>2.06</v>
      </c>
      <c r="T9" s="11">
        <f t="shared" si="7"/>
        <v>5.0600000000000005</v>
      </c>
      <c r="U9" s="13"/>
      <c r="V9" s="13"/>
      <c r="W9" s="8">
        <v>1</v>
      </c>
      <c r="X9" s="13"/>
      <c r="Y9" s="8">
        <f>IF(0.25*(X9/50)&lt;4,0.25*(X9/50),4)</f>
        <v>0</v>
      </c>
      <c r="Z9" s="13"/>
      <c r="AA9" s="13"/>
      <c r="AB9" s="8">
        <v>4</v>
      </c>
      <c r="AC9" s="11">
        <f t="shared" si="8"/>
        <v>5</v>
      </c>
      <c r="AD9" s="18" t="s">
        <v>52</v>
      </c>
      <c r="AE9" s="8">
        <f t="shared" si="9"/>
        <v>1</v>
      </c>
      <c r="AF9" s="18"/>
      <c r="AG9" s="8">
        <f t="shared" si="10"/>
        <v>0</v>
      </c>
      <c r="AH9" s="18" t="s">
        <v>44</v>
      </c>
      <c r="AI9" s="9">
        <f t="shared" si="11"/>
        <v>3</v>
      </c>
      <c r="AJ9" s="11">
        <f t="shared" si="12"/>
        <v>4</v>
      </c>
      <c r="AK9" s="27">
        <f t="shared" si="13"/>
        <v>14.06</v>
      </c>
      <c r="AL9" s="28">
        <v>17.600000000000001</v>
      </c>
      <c r="AM9" s="29">
        <f t="shared" si="14"/>
        <v>31.660000000000004</v>
      </c>
    </row>
    <row r="10" spans="1:39" s="1" customFormat="1" ht="24" customHeight="1" thickBot="1" x14ac:dyDescent="0.4">
      <c r="A10" s="22">
        <v>6</v>
      </c>
      <c r="B10" s="23" t="s">
        <v>95</v>
      </c>
      <c r="C10" s="23" t="s">
        <v>96</v>
      </c>
      <c r="D10" s="23" t="s">
        <v>80</v>
      </c>
      <c r="E10" s="21" t="s">
        <v>50</v>
      </c>
      <c r="F10" s="20" t="s">
        <v>53</v>
      </c>
      <c r="G10" s="8">
        <f t="shared" si="0"/>
        <v>0</v>
      </c>
      <c r="H10" s="12" t="b">
        <f t="shared" si="1"/>
        <v>0</v>
      </c>
      <c r="I10" s="13" t="s">
        <v>44</v>
      </c>
      <c r="J10" s="8">
        <f t="shared" si="2"/>
        <v>3</v>
      </c>
      <c r="K10" s="12" t="b">
        <f t="shared" si="3"/>
        <v>1</v>
      </c>
      <c r="L10" s="20" t="s">
        <v>53</v>
      </c>
      <c r="M10" s="8">
        <f t="shared" si="4"/>
        <v>0</v>
      </c>
      <c r="N10" s="10">
        <f t="shared" si="5"/>
        <v>3</v>
      </c>
      <c r="O10" s="13"/>
      <c r="P10" s="8">
        <f t="shared" ref="P10:P22" si="15">IF(0.5*O10/15&lt;=5,0.5*O10/15,5)</f>
        <v>0</v>
      </c>
      <c r="Q10" s="13"/>
      <c r="R10" s="8">
        <f t="shared" ref="R10:R22" si="16">IF(0.5*Q10/25&lt;=3,0.5*Q10/25,3)</f>
        <v>0</v>
      </c>
      <c r="S10" s="10">
        <f t="shared" si="6"/>
        <v>0</v>
      </c>
      <c r="T10" s="11">
        <f t="shared" si="7"/>
        <v>3</v>
      </c>
      <c r="U10" s="13"/>
      <c r="V10" s="13"/>
      <c r="W10" s="8">
        <f t="shared" ref="W10:W22" si="17">IF(0.25*(U10*4+QUOTIENT(V10,3))&lt;7,0.25*(U10*4+QUOTIENT(V10,3)),7)</f>
        <v>0</v>
      </c>
      <c r="X10" s="13"/>
      <c r="Y10" s="8">
        <v>4</v>
      </c>
      <c r="Z10" s="13"/>
      <c r="AA10" s="13"/>
      <c r="AB10" s="8">
        <v>4</v>
      </c>
      <c r="AC10" s="11">
        <f t="shared" si="8"/>
        <v>8</v>
      </c>
      <c r="AD10" s="18" t="s">
        <v>45</v>
      </c>
      <c r="AE10" s="8">
        <f t="shared" si="9"/>
        <v>2</v>
      </c>
      <c r="AF10" s="18" t="s">
        <v>45</v>
      </c>
      <c r="AG10" s="8">
        <f t="shared" si="10"/>
        <v>1</v>
      </c>
      <c r="AH10" s="18" t="s">
        <v>44</v>
      </c>
      <c r="AI10" s="9">
        <f t="shared" si="11"/>
        <v>3</v>
      </c>
      <c r="AJ10" s="11">
        <f t="shared" si="12"/>
        <v>6</v>
      </c>
      <c r="AK10" s="27">
        <f t="shared" si="13"/>
        <v>17</v>
      </c>
      <c r="AL10" s="28">
        <v>13</v>
      </c>
      <c r="AM10" s="29">
        <f t="shared" si="14"/>
        <v>30</v>
      </c>
    </row>
    <row r="11" spans="1:39" s="1" customFormat="1" ht="24" customHeight="1" thickBot="1" x14ac:dyDescent="0.4">
      <c r="A11" s="22">
        <v>7</v>
      </c>
      <c r="B11" s="23" t="s">
        <v>121</v>
      </c>
      <c r="C11" s="23" t="s">
        <v>80</v>
      </c>
      <c r="D11" s="23" t="s">
        <v>122</v>
      </c>
      <c r="E11" s="21" t="s">
        <v>50</v>
      </c>
      <c r="F11" s="20" t="s">
        <v>53</v>
      </c>
      <c r="G11" s="8">
        <f t="shared" si="0"/>
        <v>0</v>
      </c>
      <c r="H11" s="12" t="b">
        <f t="shared" si="1"/>
        <v>0</v>
      </c>
      <c r="I11" s="20" t="s">
        <v>53</v>
      </c>
      <c r="J11" s="8">
        <f t="shared" si="2"/>
        <v>0</v>
      </c>
      <c r="K11" s="12" t="b">
        <f t="shared" si="3"/>
        <v>0</v>
      </c>
      <c r="L11" s="13" t="s">
        <v>44</v>
      </c>
      <c r="M11" s="8">
        <f t="shared" si="4"/>
        <v>3</v>
      </c>
      <c r="N11" s="10">
        <f t="shared" si="5"/>
        <v>3</v>
      </c>
      <c r="O11" s="13"/>
      <c r="P11" s="8">
        <f t="shared" si="15"/>
        <v>0</v>
      </c>
      <c r="Q11" s="13"/>
      <c r="R11" s="8">
        <f t="shared" si="16"/>
        <v>0</v>
      </c>
      <c r="S11" s="10">
        <f t="shared" si="6"/>
        <v>0</v>
      </c>
      <c r="T11" s="11">
        <f t="shared" si="7"/>
        <v>3</v>
      </c>
      <c r="U11" s="13"/>
      <c r="V11" s="13"/>
      <c r="W11" s="8">
        <f t="shared" si="17"/>
        <v>0</v>
      </c>
      <c r="X11" s="13"/>
      <c r="Y11" s="8">
        <f t="shared" ref="Y11:Y22" si="18">IF(0.25*(X11/50)&lt;4,0.25*(X11/50),4)</f>
        <v>0</v>
      </c>
      <c r="Z11" s="13"/>
      <c r="AA11" s="13"/>
      <c r="AB11" s="8">
        <v>4</v>
      </c>
      <c r="AC11" s="11">
        <f t="shared" si="8"/>
        <v>4</v>
      </c>
      <c r="AD11" s="18" t="s">
        <v>45</v>
      </c>
      <c r="AE11" s="8">
        <f t="shared" si="9"/>
        <v>2</v>
      </c>
      <c r="AF11" s="18"/>
      <c r="AG11" s="8">
        <f t="shared" si="10"/>
        <v>0</v>
      </c>
      <c r="AH11" s="18" t="s">
        <v>68</v>
      </c>
      <c r="AI11" s="9">
        <f t="shared" si="11"/>
        <v>0</v>
      </c>
      <c r="AJ11" s="11">
        <f t="shared" si="12"/>
        <v>2</v>
      </c>
      <c r="AK11" s="27">
        <f t="shared" si="13"/>
        <v>9</v>
      </c>
      <c r="AL11" s="28">
        <v>16.8</v>
      </c>
      <c r="AM11" s="29">
        <f t="shared" si="14"/>
        <v>25.8</v>
      </c>
    </row>
    <row r="12" spans="1:39" s="1" customFormat="1" ht="24" customHeight="1" thickBot="1" x14ac:dyDescent="0.4">
      <c r="A12" s="22">
        <v>8</v>
      </c>
      <c r="B12" s="23" t="s">
        <v>145</v>
      </c>
      <c r="C12" s="23" t="s">
        <v>113</v>
      </c>
      <c r="D12" s="23" t="s">
        <v>63</v>
      </c>
      <c r="E12" s="21" t="s">
        <v>50</v>
      </c>
      <c r="F12" s="20" t="s">
        <v>53</v>
      </c>
      <c r="G12" s="8">
        <f t="shared" si="0"/>
        <v>0</v>
      </c>
      <c r="H12" s="12" t="b">
        <f t="shared" si="1"/>
        <v>0</v>
      </c>
      <c r="I12" s="13" t="s">
        <v>73</v>
      </c>
      <c r="J12" s="8">
        <f t="shared" si="2"/>
        <v>5</v>
      </c>
      <c r="K12" s="12" t="b">
        <f t="shared" si="3"/>
        <v>0</v>
      </c>
      <c r="L12" s="20" t="s">
        <v>53</v>
      </c>
      <c r="M12" s="8">
        <f t="shared" si="4"/>
        <v>0</v>
      </c>
      <c r="N12" s="10">
        <f t="shared" si="5"/>
        <v>5</v>
      </c>
      <c r="O12" s="13"/>
      <c r="P12" s="8">
        <f t="shared" si="15"/>
        <v>0</v>
      </c>
      <c r="Q12" s="13"/>
      <c r="R12" s="8">
        <f t="shared" si="16"/>
        <v>0</v>
      </c>
      <c r="S12" s="10">
        <f t="shared" si="6"/>
        <v>0</v>
      </c>
      <c r="T12" s="11">
        <f t="shared" si="7"/>
        <v>5</v>
      </c>
      <c r="U12" s="13"/>
      <c r="V12" s="13"/>
      <c r="W12" s="8">
        <f t="shared" si="17"/>
        <v>0</v>
      </c>
      <c r="X12" s="13"/>
      <c r="Y12" s="8">
        <f t="shared" si="18"/>
        <v>0</v>
      </c>
      <c r="Z12" s="13"/>
      <c r="AA12" s="13"/>
      <c r="AB12" s="8">
        <f t="shared" ref="AB12:AB22" si="19">IF(Z12*12+AA12&lt;96,0,IF((Z12-8)+0.25*QUOTIENT(AA12,3)&lt;4,(Z12-8)+0.25*QUOTIENT(AA12,3),4))</f>
        <v>0</v>
      </c>
      <c r="AC12" s="11">
        <f t="shared" si="8"/>
        <v>0</v>
      </c>
      <c r="AD12" s="18" t="s">
        <v>45</v>
      </c>
      <c r="AE12" s="8">
        <f t="shared" si="9"/>
        <v>2</v>
      </c>
      <c r="AF12" s="18" t="s">
        <v>52</v>
      </c>
      <c r="AG12" s="8">
        <f t="shared" si="10"/>
        <v>0.5</v>
      </c>
      <c r="AH12" s="18" t="s">
        <v>44</v>
      </c>
      <c r="AI12" s="9">
        <f t="shared" si="11"/>
        <v>3</v>
      </c>
      <c r="AJ12" s="11">
        <f t="shared" si="12"/>
        <v>5.5</v>
      </c>
      <c r="AK12" s="27">
        <f t="shared" si="13"/>
        <v>10.5</v>
      </c>
      <c r="AL12" s="28">
        <v>15.2</v>
      </c>
      <c r="AM12" s="29">
        <f t="shared" si="14"/>
        <v>25.7</v>
      </c>
    </row>
    <row r="13" spans="1:39" s="1" customFormat="1" ht="24" customHeight="1" thickBot="1" x14ac:dyDescent="0.4">
      <c r="A13" s="22">
        <v>9</v>
      </c>
      <c r="B13" s="23" t="s">
        <v>156</v>
      </c>
      <c r="C13" s="23" t="s">
        <v>88</v>
      </c>
      <c r="D13" s="23" t="s">
        <v>157</v>
      </c>
      <c r="E13" s="21" t="s">
        <v>50</v>
      </c>
      <c r="F13" s="20" t="s">
        <v>53</v>
      </c>
      <c r="G13" s="8">
        <f t="shared" si="0"/>
        <v>0</v>
      </c>
      <c r="H13" s="12" t="b">
        <f t="shared" si="1"/>
        <v>0</v>
      </c>
      <c r="I13" s="13" t="s">
        <v>73</v>
      </c>
      <c r="J13" s="8">
        <f t="shared" si="2"/>
        <v>5</v>
      </c>
      <c r="K13" s="12" t="b">
        <f t="shared" si="3"/>
        <v>0</v>
      </c>
      <c r="L13" s="13" t="s">
        <v>44</v>
      </c>
      <c r="M13" s="8">
        <f t="shared" si="4"/>
        <v>3</v>
      </c>
      <c r="N13" s="10">
        <f t="shared" si="5"/>
        <v>8</v>
      </c>
      <c r="O13" s="13"/>
      <c r="P13" s="8">
        <f t="shared" si="15"/>
        <v>0</v>
      </c>
      <c r="Q13" s="13"/>
      <c r="R13" s="8">
        <f t="shared" si="16"/>
        <v>0</v>
      </c>
      <c r="S13" s="10">
        <f t="shared" si="6"/>
        <v>0</v>
      </c>
      <c r="T13" s="11">
        <f t="shared" si="7"/>
        <v>8</v>
      </c>
      <c r="U13" s="13"/>
      <c r="V13" s="13"/>
      <c r="W13" s="8">
        <f t="shared" si="17"/>
        <v>0</v>
      </c>
      <c r="X13" s="13"/>
      <c r="Y13" s="8">
        <f t="shared" si="18"/>
        <v>0</v>
      </c>
      <c r="Z13" s="13"/>
      <c r="AA13" s="13"/>
      <c r="AB13" s="8">
        <f t="shared" si="19"/>
        <v>0</v>
      </c>
      <c r="AC13" s="11">
        <f t="shared" si="8"/>
        <v>0</v>
      </c>
      <c r="AD13" s="18"/>
      <c r="AE13" s="8">
        <f t="shared" si="9"/>
        <v>0</v>
      </c>
      <c r="AF13" s="18"/>
      <c r="AG13" s="8">
        <f t="shared" si="10"/>
        <v>0</v>
      </c>
      <c r="AH13" s="18" t="s">
        <v>44</v>
      </c>
      <c r="AI13" s="9">
        <f t="shared" si="11"/>
        <v>3</v>
      </c>
      <c r="AJ13" s="11">
        <f t="shared" si="12"/>
        <v>3</v>
      </c>
      <c r="AK13" s="27">
        <f t="shared" si="13"/>
        <v>11</v>
      </c>
      <c r="AL13" s="28">
        <v>14.2</v>
      </c>
      <c r="AM13" s="29">
        <f t="shared" si="14"/>
        <v>25.2</v>
      </c>
    </row>
    <row r="14" spans="1:39" s="1" customFormat="1" ht="24" customHeight="1" thickBot="1" x14ac:dyDescent="0.4">
      <c r="A14" s="22">
        <v>10</v>
      </c>
      <c r="B14" s="23" t="s">
        <v>97</v>
      </c>
      <c r="C14" s="23" t="s">
        <v>98</v>
      </c>
      <c r="D14" s="23" t="s">
        <v>99</v>
      </c>
      <c r="E14" s="21" t="s">
        <v>50</v>
      </c>
      <c r="F14" s="20" t="s">
        <v>53</v>
      </c>
      <c r="G14" s="8">
        <f t="shared" si="0"/>
        <v>0</v>
      </c>
      <c r="H14" s="12" t="b">
        <f t="shared" si="1"/>
        <v>0</v>
      </c>
      <c r="I14" s="20" t="s">
        <v>53</v>
      </c>
      <c r="J14" s="8">
        <f t="shared" si="2"/>
        <v>0</v>
      </c>
      <c r="K14" s="12" t="b">
        <f t="shared" si="3"/>
        <v>0</v>
      </c>
      <c r="L14" s="20" t="s">
        <v>53</v>
      </c>
      <c r="M14" s="8">
        <f t="shared" si="4"/>
        <v>0</v>
      </c>
      <c r="N14" s="10">
        <f t="shared" si="5"/>
        <v>0</v>
      </c>
      <c r="O14" s="13"/>
      <c r="P14" s="8">
        <f t="shared" si="15"/>
        <v>0</v>
      </c>
      <c r="Q14" s="13"/>
      <c r="R14" s="8">
        <f t="shared" si="16"/>
        <v>0</v>
      </c>
      <c r="S14" s="10">
        <f t="shared" si="6"/>
        <v>0</v>
      </c>
      <c r="T14" s="11">
        <f t="shared" si="7"/>
        <v>0</v>
      </c>
      <c r="U14" s="13"/>
      <c r="V14" s="13"/>
      <c r="W14" s="8">
        <f t="shared" si="17"/>
        <v>0</v>
      </c>
      <c r="X14" s="13"/>
      <c r="Y14" s="8">
        <f t="shared" si="18"/>
        <v>0</v>
      </c>
      <c r="Z14" s="13"/>
      <c r="AA14" s="13"/>
      <c r="AB14" s="8">
        <f t="shared" si="19"/>
        <v>0</v>
      </c>
      <c r="AC14" s="11">
        <f t="shared" si="8"/>
        <v>0</v>
      </c>
      <c r="AD14" s="18" t="s">
        <v>45</v>
      </c>
      <c r="AE14" s="8">
        <f t="shared" si="9"/>
        <v>2</v>
      </c>
      <c r="AF14" s="18"/>
      <c r="AG14" s="8">
        <f t="shared" si="10"/>
        <v>0</v>
      </c>
      <c r="AH14" s="18" t="s">
        <v>44</v>
      </c>
      <c r="AI14" s="9">
        <f t="shared" si="11"/>
        <v>3</v>
      </c>
      <c r="AJ14" s="11">
        <f t="shared" si="12"/>
        <v>5</v>
      </c>
      <c r="AK14" s="27">
        <f t="shared" si="13"/>
        <v>5</v>
      </c>
      <c r="AL14" s="28">
        <v>19.2</v>
      </c>
      <c r="AM14" s="29">
        <f t="shared" si="14"/>
        <v>24.2</v>
      </c>
    </row>
    <row r="15" spans="1:39" s="1" customFormat="1" ht="24" customHeight="1" thickBot="1" x14ac:dyDescent="0.4">
      <c r="A15" s="22">
        <v>11</v>
      </c>
      <c r="B15" s="23" t="s">
        <v>131</v>
      </c>
      <c r="C15" s="23" t="s">
        <v>113</v>
      </c>
      <c r="D15" s="23" t="s">
        <v>132</v>
      </c>
      <c r="E15" s="21" t="s">
        <v>50</v>
      </c>
      <c r="F15" s="20" t="s">
        <v>53</v>
      </c>
      <c r="G15" s="8">
        <f t="shared" si="0"/>
        <v>0</v>
      </c>
      <c r="H15" s="12" t="b">
        <f t="shared" si="1"/>
        <v>0</v>
      </c>
      <c r="I15" s="13" t="s">
        <v>73</v>
      </c>
      <c r="J15" s="8">
        <f t="shared" si="2"/>
        <v>5</v>
      </c>
      <c r="K15" s="12" t="b">
        <f t="shared" si="3"/>
        <v>0</v>
      </c>
      <c r="L15" s="20" t="s">
        <v>53</v>
      </c>
      <c r="M15" s="8">
        <f t="shared" si="4"/>
        <v>0</v>
      </c>
      <c r="N15" s="10">
        <f t="shared" si="5"/>
        <v>5</v>
      </c>
      <c r="O15" s="13"/>
      <c r="P15" s="8">
        <f t="shared" si="15"/>
        <v>0</v>
      </c>
      <c r="Q15" s="13"/>
      <c r="R15" s="8">
        <f t="shared" si="16"/>
        <v>0</v>
      </c>
      <c r="S15" s="10">
        <f t="shared" si="6"/>
        <v>0</v>
      </c>
      <c r="T15" s="11">
        <f t="shared" si="7"/>
        <v>5</v>
      </c>
      <c r="U15" s="13"/>
      <c r="V15" s="13"/>
      <c r="W15" s="8">
        <f t="shared" si="17"/>
        <v>0</v>
      </c>
      <c r="X15" s="13"/>
      <c r="Y15" s="8">
        <f t="shared" si="18"/>
        <v>0</v>
      </c>
      <c r="Z15" s="13"/>
      <c r="AA15" s="13"/>
      <c r="AB15" s="8">
        <f t="shared" si="19"/>
        <v>0</v>
      </c>
      <c r="AC15" s="11">
        <f t="shared" si="8"/>
        <v>0</v>
      </c>
      <c r="AD15" s="18" t="s">
        <v>51</v>
      </c>
      <c r="AE15" s="8">
        <f t="shared" si="9"/>
        <v>1.5</v>
      </c>
      <c r="AF15" s="18"/>
      <c r="AG15" s="8">
        <f t="shared" si="10"/>
        <v>0</v>
      </c>
      <c r="AH15" s="18" t="s">
        <v>44</v>
      </c>
      <c r="AI15" s="9">
        <f t="shared" si="11"/>
        <v>3</v>
      </c>
      <c r="AJ15" s="11">
        <f t="shared" si="12"/>
        <v>4.5</v>
      </c>
      <c r="AK15" s="27">
        <f t="shared" si="13"/>
        <v>9.5</v>
      </c>
      <c r="AL15" s="28">
        <v>14.2</v>
      </c>
      <c r="AM15" s="29">
        <f t="shared" si="14"/>
        <v>23.7</v>
      </c>
    </row>
    <row r="16" spans="1:39" s="1" customFormat="1" ht="24" customHeight="1" thickBot="1" x14ac:dyDescent="0.4">
      <c r="A16" s="22">
        <v>12</v>
      </c>
      <c r="B16" s="23" t="s">
        <v>179</v>
      </c>
      <c r="C16" s="23" t="s">
        <v>86</v>
      </c>
      <c r="D16" s="23" t="s">
        <v>124</v>
      </c>
      <c r="E16" s="21" t="s">
        <v>50</v>
      </c>
      <c r="F16" s="20" t="s">
        <v>53</v>
      </c>
      <c r="G16" s="8">
        <f t="shared" si="0"/>
        <v>0</v>
      </c>
      <c r="H16" s="12" t="b">
        <f t="shared" si="1"/>
        <v>0</v>
      </c>
      <c r="I16" s="13" t="s">
        <v>73</v>
      </c>
      <c r="J16" s="8">
        <f t="shared" si="2"/>
        <v>5</v>
      </c>
      <c r="K16" s="12" t="b">
        <f t="shared" si="3"/>
        <v>0</v>
      </c>
      <c r="L16" s="20" t="s">
        <v>53</v>
      </c>
      <c r="M16" s="8">
        <f t="shared" si="4"/>
        <v>0</v>
      </c>
      <c r="N16" s="10">
        <f t="shared" si="5"/>
        <v>5</v>
      </c>
      <c r="O16" s="13"/>
      <c r="P16" s="8">
        <f t="shared" si="15"/>
        <v>0</v>
      </c>
      <c r="Q16" s="13"/>
      <c r="R16" s="8">
        <f t="shared" si="16"/>
        <v>0</v>
      </c>
      <c r="S16" s="10">
        <f t="shared" si="6"/>
        <v>0</v>
      </c>
      <c r="T16" s="11">
        <f t="shared" si="7"/>
        <v>5</v>
      </c>
      <c r="U16" s="13"/>
      <c r="V16" s="13"/>
      <c r="W16" s="8">
        <f t="shared" si="17"/>
        <v>0</v>
      </c>
      <c r="X16" s="13"/>
      <c r="Y16" s="8">
        <f t="shared" si="18"/>
        <v>0</v>
      </c>
      <c r="Z16" s="13"/>
      <c r="AA16" s="13"/>
      <c r="AB16" s="8">
        <f t="shared" si="19"/>
        <v>0</v>
      </c>
      <c r="AC16" s="11">
        <f t="shared" si="8"/>
        <v>0</v>
      </c>
      <c r="AD16" s="18" t="s">
        <v>52</v>
      </c>
      <c r="AE16" s="8">
        <f t="shared" si="9"/>
        <v>1</v>
      </c>
      <c r="AF16" s="18"/>
      <c r="AG16" s="8">
        <f t="shared" si="10"/>
        <v>0</v>
      </c>
      <c r="AH16" s="18" t="s">
        <v>44</v>
      </c>
      <c r="AI16" s="9">
        <f t="shared" si="11"/>
        <v>3</v>
      </c>
      <c r="AJ16" s="11">
        <f t="shared" si="12"/>
        <v>4</v>
      </c>
      <c r="AK16" s="27">
        <f t="shared" si="13"/>
        <v>9</v>
      </c>
      <c r="AL16" s="28">
        <v>13.6</v>
      </c>
      <c r="AM16" s="29">
        <f t="shared" si="14"/>
        <v>22.6</v>
      </c>
    </row>
    <row r="17" spans="1:39" s="1" customFormat="1" ht="24" customHeight="1" thickBot="1" x14ac:dyDescent="0.4">
      <c r="A17" s="22">
        <v>13</v>
      </c>
      <c r="B17" s="23" t="s">
        <v>184</v>
      </c>
      <c r="C17" s="22" t="s">
        <v>185</v>
      </c>
      <c r="D17" s="23" t="s">
        <v>49</v>
      </c>
      <c r="E17" s="21" t="s">
        <v>50</v>
      </c>
      <c r="F17" s="20" t="s">
        <v>53</v>
      </c>
      <c r="G17" s="8">
        <f t="shared" si="0"/>
        <v>0</v>
      </c>
      <c r="H17" s="12" t="b">
        <f t="shared" si="1"/>
        <v>0</v>
      </c>
      <c r="I17" s="20" t="s">
        <v>53</v>
      </c>
      <c r="J17" s="8">
        <f t="shared" si="2"/>
        <v>0</v>
      </c>
      <c r="K17" s="12" t="b">
        <f t="shared" si="3"/>
        <v>0</v>
      </c>
      <c r="L17" s="13" t="s">
        <v>44</v>
      </c>
      <c r="M17" s="8">
        <f t="shared" si="4"/>
        <v>3</v>
      </c>
      <c r="N17" s="10">
        <f t="shared" si="5"/>
        <v>3</v>
      </c>
      <c r="O17" s="13"/>
      <c r="P17" s="8">
        <f t="shared" si="15"/>
        <v>0</v>
      </c>
      <c r="Q17" s="13"/>
      <c r="R17" s="8">
        <f t="shared" si="16"/>
        <v>0</v>
      </c>
      <c r="S17" s="10">
        <f t="shared" si="6"/>
        <v>0</v>
      </c>
      <c r="T17" s="11">
        <f t="shared" si="7"/>
        <v>3</v>
      </c>
      <c r="U17" s="13"/>
      <c r="V17" s="13"/>
      <c r="W17" s="8">
        <f t="shared" si="17"/>
        <v>0</v>
      </c>
      <c r="X17" s="13"/>
      <c r="Y17" s="8">
        <f t="shared" si="18"/>
        <v>0</v>
      </c>
      <c r="Z17" s="13"/>
      <c r="AA17" s="13"/>
      <c r="AB17" s="8">
        <f t="shared" si="19"/>
        <v>0</v>
      </c>
      <c r="AC17" s="11">
        <f t="shared" si="8"/>
        <v>0</v>
      </c>
      <c r="AD17" s="18" t="s">
        <v>51</v>
      </c>
      <c r="AE17" s="8">
        <f t="shared" si="9"/>
        <v>1.5</v>
      </c>
      <c r="AF17" s="18" t="s">
        <v>52</v>
      </c>
      <c r="AG17" s="8">
        <f t="shared" si="10"/>
        <v>0.5</v>
      </c>
      <c r="AH17" s="18" t="s">
        <v>44</v>
      </c>
      <c r="AI17" s="9">
        <f t="shared" si="11"/>
        <v>3</v>
      </c>
      <c r="AJ17" s="11">
        <f t="shared" si="12"/>
        <v>5</v>
      </c>
      <c r="AK17" s="27">
        <f t="shared" si="13"/>
        <v>8</v>
      </c>
      <c r="AL17" s="28">
        <v>14.5</v>
      </c>
      <c r="AM17" s="29">
        <f t="shared" si="14"/>
        <v>22.5</v>
      </c>
    </row>
    <row r="18" spans="1:39" s="1" customFormat="1" ht="24" customHeight="1" thickBot="1" x14ac:dyDescent="0.4">
      <c r="A18" s="22">
        <v>14</v>
      </c>
      <c r="B18" s="23" t="s">
        <v>163</v>
      </c>
      <c r="C18" s="23" t="s">
        <v>164</v>
      </c>
      <c r="D18" s="23" t="s">
        <v>84</v>
      </c>
      <c r="E18" s="21" t="s">
        <v>50</v>
      </c>
      <c r="F18" s="20" t="s">
        <v>53</v>
      </c>
      <c r="G18" s="8">
        <f t="shared" si="0"/>
        <v>0</v>
      </c>
      <c r="H18" s="12" t="b">
        <f t="shared" si="1"/>
        <v>0</v>
      </c>
      <c r="I18" s="13" t="s">
        <v>73</v>
      </c>
      <c r="J18" s="8">
        <f t="shared" si="2"/>
        <v>5</v>
      </c>
      <c r="K18" s="12" t="b">
        <f t="shared" si="3"/>
        <v>0</v>
      </c>
      <c r="L18" s="20" t="s">
        <v>53</v>
      </c>
      <c r="M18" s="8">
        <f t="shared" si="4"/>
        <v>0</v>
      </c>
      <c r="N18" s="10">
        <f t="shared" si="5"/>
        <v>5</v>
      </c>
      <c r="O18" s="13"/>
      <c r="P18" s="8">
        <f t="shared" si="15"/>
        <v>0</v>
      </c>
      <c r="Q18" s="13"/>
      <c r="R18" s="8">
        <f t="shared" si="16"/>
        <v>0</v>
      </c>
      <c r="S18" s="10">
        <f t="shared" si="6"/>
        <v>0</v>
      </c>
      <c r="T18" s="11">
        <f t="shared" si="7"/>
        <v>5</v>
      </c>
      <c r="U18" s="13"/>
      <c r="V18" s="13"/>
      <c r="W18" s="8">
        <f t="shared" si="17"/>
        <v>0</v>
      </c>
      <c r="X18" s="13"/>
      <c r="Y18" s="8">
        <f t="shared" si="18"/>
        <v>0</v>
      </c>
      <c r="Z18" s="13"/>
      <c r="AA18" s="13"/>
      <c r="AB18" s="8">
        <f t="shared" si="19"/>
        <v>0</v>
      </c>
      <c r="AC18" s="11">
        <f t="shared" si="8"/>
        <v>0</v>
      </c>
      <c r="AD18" s="18" t="s">
        <v>45</v>
      </c>
      <c r="AE18" s="8">
        <f t="shared" si="9"/>
        <v>2</v>
      </c>
      <c r="AF18" s="18"/>
      <c r="AG18" s="8">
        <f t="shared" si="10"/>
        <v>0</v>
      </c>
      <c r="AH18" s="18" t="s">
        <v>68</v>
      </c>
      <c r="AI18" s="9">
        <f t="shared" si="11"/>
        <v>0</v>
      </c>
      <c r="AJ18" s="11">
        <f t="shared" si="12"/>
        <v>2</v>
      </c>
      <c r="AK18" s="27">
        <f t="shared" si="13"/>
        <v>7</v>
      </c>
      <c r="AL18" s="28">
        <v>15</v>
      </c>
      <c r="AM18" s="29">
        <f t="shared" si="14"/>
        <v>22</v>
      </c>
    </row>
    <row r="19" spans="1:39" s="1" customFormat="1" ht="24" customHeight="1" thickBot="1" x14ac:dyDescent="0.4">
      <c r="A19" s="22">
        <v>15</v>
      </c>
      <c r="B19" s="23" t="s">
        <v>103</v>
      </c>
      <c r="C19" s="23" t="s">
        <v>104</v>
      </c>
      <c r="D19" s="23" t="s">
        <v>105</v>
      </c>
      <c r="E19" s="21" t="s">
        <v>50</v>
      </c>
      <c r="F19" s="20" t="s">
        <v>53</v>
      </c>
      <c r="G19" s="8">
        <f t="shared" si="0"/>
        <v>0</v>
      </c>
      <c r="H19" s="12" t="b">
        <f t="shared" si="1"/>
        <v>0</v>
      </c>
      <c r="I19" s="20" t="s">
        <v>53</v>
      </c>
      <c r="J19" s="8">
        <f t="shared" si="2"/>
        <v>0</v>
      </c>
      <c r="K19" s="12" t="b">
        <f t="shared" si="3"/>
        <v>0</v>
      </c>
      <c r="L19" s="13" t="s">
        <v>44</v>
      </c>
      <c r="M19" s="8">
        <f t="shared" si="4"/>
        <v>3</v>
      </c>
      <c r="N19" s="10">
        <f t="shared" si="5"/>
        <v>3</v>
      </c>
      <c r="O19" s="13"/>
      <c r="P19" s="8">
        <f t="shared" si="15"/>
        <v>0</v>
      </c>
      <c r="Q19" s="13"/>
      <c r="R19" s="8">
        <f t="shared" si="16"/>
        <v>0</v>
      </c>
      <c r="S19" s="10">
        <f t="shared" si="6"/>
        <v>0</v>
      </c>
      <c r="T19" s="11">
        <f t="shared" si="7"/>
        <v>3</v>
      </c>
      <c r="U19" s="13"/>
      <c r="V19" s="13"/>
      <c r="W19" s="8">
        <f t="shared" si="17"/>
        <v>0</v>
      </c>
      <c r="X19" s="13"/>
      <c r="Y19" s="8">
        <f t="shared" si="18"/>
        <v>0</v>
      </c>
      <c r="Z19" s="13"/>
      <c r="AA19" s="13"/>
      <c r="AB19" s="8">
        <f t="shared" si="19"/>
        <v>0</v>
      </c>
      <c r="AC19" s="11">
        <f t="shared" si="8"/>
        <v>0</v>
      </c>
      <c r="AD19" s="18" t="s">
        <v>52</v>
      </c>
      <c r="AE19" s="8">
        <f t="shared" si="9"/>
        <v>1</v>
      </c>
      <c r="AF19" s="18" t="s">
        <v>52</v>
      </c>
      <c r="AG19" s="8">
        <f t="shared" si="10"/>
        <v>0.5</v>
      </c>
      <c r="AH19" s="18" t="s">
        <v>68</v>
      </c>
      <c r="AI19" s="9">
        <f t="shared" si="11"/>
        <v>0</v>
      </c>
      <c r="AJ19" s="11">
        <f t="shared" si="12"/>
        <v>1.5</v>
      </c>
      <c r="AK19" s="27">
        <f t="shared" si="13"/>
        <v>4.5</v>
      </c>
      <c r="AL19" s="28">
        <v>13</v>
      </c>
      <c r="AM19" s="29">
        <f t="shared" si="14"/>
        <v>17.5</v>
      </c>
    </row>
    <row r="20" spans="1:39" s="1" customFormat="1" ht="24" customHeight="1" thickBot="1" x14ac:dyDescent="0.4">
      <c r="A20" s="22">
        <v>16</v>
      </c>
      <c r="B20" s="23" t="s">
        <v>116</v>
      </c>
      <c r="C20" s="23" t="s">
        <v>69</v>
      </c>
      <c r="D20" s="23" t="s">
        <v>47</v>
      </c>
      <c r="E20" s="21" t="s">
        <v>50</v>
      </c>
      <c r="F20" s="20" t="s">
        <v>53</v>
      </c>
      <c r="G20" s="8">
        <f t="shared" si="0"/>
        <v>0</v>
      </c>
      <c r="H20" s="12" t="b">
        <f t="shared" si="1"/>
        <v>0</v>
      </c>
      <c r="I20" s="20" t="s">
        <v>53</v>
      </c>
      <c r="J20" s="8">
        <f t="shared" si="2"/>
        <v>0</v>
      </c>
      <c r="K20" s="12" t="b">
        <f t="shared" si="3"/>
        <v>0</v>
      </c>
      <c r="L20" s="20" t="s">
        <v>53</v>
      </c>
      <c r="M20" s="8">
        <f t="shared" si="4"/>
        <v>0</v>
      </c>
      <c r="N20" s="10">
        <f t="shared" si="5"/>
        <v>0</v>
      </c>
      <c r="O20" s="13"/>
      <c r="P20" s="8">
        <f t="shared" si="15"/>
        <v>0</v>
      </c>
      <c r="Q20" s="13"/>
      <c r="R20" s="8">
        <f t="shared" si="16"/>
        <v>0</v>
      </c>
      <c r="S20" s="10">
        <f t="shared" si="6"/>
        <v>0</v>
      </c>
      <c r="T20" s="11">
        <f t="shared" si="7"/>
        <v>0</v>
      </c>
      <c r="U20" s="13"/>
      <c r="V20" s="13"/>
      <c r="W20" s="8">
        <f t="shared" si="17"/>
        <v>0</v>
      </c>
      <c r="X20" s="13"/>
      <c r="Y20" s="8">
        <f t="shared" si="18"/>
        <v>0</v>
      </c>
      <c r="Z20" s="13"/>
      <c r="AA20" s="13"/>
      <c r="AB20" s="8">
        <f t="shared" si="19"/>
        <v>0</v>
      </c>
      <c r="AC20" s="11">
        <f t="shared" si="8"/>
        <v>0</v>
      </c>
      <c r="AD20" s="18" t="s">
        <v>52</v>
      </c>
      <c r="AE20" s="8">
        <f t="shared" si="9"/>
        <v>1</v>
      </c>
      <c r="AF20" s="18"/>
      <c r="AG20" s="8">
        <f t="shared" si="10"/>
        <v>0</v>
      </c>
      <c r="AH20" s="18" t="s">
        <v>44</v>
      </c>
      <c r="AI20" s="9">
        <f t="shared" si="11"/>
        <v>3</v>
      </c>
      <c r="AJ20" s="11">
        <f t="shared" si="12"/>
        <v>4</v>
      </c>
      <c r="AK20" s="27">
        <f t="shared" si="13"/>
        <v>4</v>
      </c>
      <c r="AL20" s="28">
        <v>13.2</v>
      </c>
      <c r="AM20" s="29">
        <f t="shared" si="14"/>
        <v>17.2</v>
      </c>
    </row>
    <row r="21" spans="1:39" s="1" customFormat="1" ht="24" customHeight="1" thickBot="1" x14ac:dyDescent="0.4">
      <c r="A21" s="22">
        <v>17</v>
      </c>
      <c r="B21" s="23" t="s">
        <v>146</v>
      </c>
      <c r="C21" s="23" t="s">
        <v>147</v>
      </c>
      <c r="D21" s="23" t="s">
        <v>148</v>
      </c>
      <c r="E21" s="21" t="s">
        <v>50</v>
      </c>
      <c r="F21" s="20" t="s">
        <v>53</v>
      </c>
      <c r="G21" s="8">
        <f t="shared" si="0"/>
        <v>0</v>
      </c>
      <c r="H21" s="12" t="b">
        <f t="shared" si="1"/>
        <v>0</v>
      </c>
      <c r="I21" s="20" t="s">
        <v>53</v>
      </c>
      <c r="J21" s="8">
        <f t="shared" si="2"/>
        <v>0</v>
      </c>
      <c r="K21" s="12" t="b">
        <f t="shared" si="3"/>
        <v>0</v>
      </c>
      <c r="L21" s="20" t="s">
        <v>53</v>
      </c>
      <c r="M21" s="8">
        <f t="shared" si="4"/>
        <v>0</v>
      </c>
      <c r="N21" s="10">
        <f t="shared" si="5"/>
        <v>0</v>
      </c>
      <c r="O21" s="13"/>
      <c r="P21" s="8">
        <f t="shared" si="15"/>
        <v>0</v>
      </c>
      <c r="Q21" s="13"/>
      <c r="R21" s="8">
        <f t="shared" si="16"/>
        <v>0</v>
      </c>
      <c r="S21" s="10">
        <f t="shared" si="6"/>
        <v>0</v>
      </c>
      <c r="T21" s="11">
        <f t="shared" si="7"/>
        <v>0</v>
      </c>
      <c r="U21" s="13"/>
      <c r="V21" s="13"/>
      <c r="W21" s="8">
        <f t="shared" si="17"/>
        <v>0</v>
      </c>
      <c r="X21" s="13"/>
      <c r="Y21" s="8">
        <f t="shared" si="18"/>
        <v>0</v>
      </c>
      <c r="Z21" s="13"/>
      <c r="AA21" s="13"/>
      <c r="AB21" s="8">
        <f t="shared" si="19"/>
        <v>0</v>
      </c>
      <c r="AC21" s="11">
        <f t="shared" si="8"/>
        <v>0</v>
      </c>
      <c r="AD21" s="18" t="s">
        <v>52</v>
      </c>
      <c r="AE21" s="8">
        <f t="shared" si="9"/>
        <v>1</v>
      </c>
      <c r="AF21" s="18"/>
      <c r="AG21" s="8">
        <f t="shared" si="10"/>
        <v>0</v>
      </c>
      <c r="AH21" s="18" t="s">
        <v>44</v>
      </c>
      <c r="AI21" s="9">
        <f t="shared" si="11"/>
        <v>3</v>
      </c>
      <c r="AJ21" s="11">
        <f t="shared" si="12"/>
        <v>4</v>
      </c>
      <c r="AK21" s="27">
        <f t="shared" si="13"/>
        <v>4</v>
      </c>
      <c r="AL21" s="28">
        <v>12.4</v>
      </c>
      <c r="AM21" s="29">
        <f t="shared" si="14"/>
        <v>16.399999999999999</v>
      </c>
    </row>
    <row r="22" spans="1:39" s="1" customFormat="1" ht="24" customHeight="1" thickBot="1" x14ac:dyDescent="0.4">
      <c r="A22" s="22">
        <v>18</v>
      </c>
      <c r="B22" s="23" t="s">
        <v>169</v>
      </c>
      <c r="C22" s="23" t="s">
        <v>170</v>
      </c>
      <c r="D22" s="23" t="s">
        <v>72</v>
      </c>
      <c r="E22" s="21" t="s">
        <v>50</v>
      </c>
      <c r="F22" s="20" t="s">
        <v>53</v>
      </c>
      <c r="G22" s="8">
        <f t="shared" si="0"/>
        <v>0</v>
      </c>
      <c r="H22" s="12" t="b">
        <f t="shared" si="1"/>
        <v>0</v>
      </c>
      <c r="I22" s="20" t="s">
        <v>53</v>
      </c>
      <c r="J22" s="8">
        <f t="shared" si="2"/>
        <v>0</v>
      </c>
      <c r="K22" s="12" t="b">
        <f t="shared" si="3"/>
        <v>0</v>
      </c>
      <c r="L22" s="20" t="s">
        <v>53</v>
      </c>
      <c r="M22" s="8">
        <f t="shared" si="4"/>
        <v>0</v>
      </c>
      <c r="N22" s="10">
        <f t="shared" si="5"/>
        <v>0</v>
      </c>
      <c r="O22" s="13"/>
      <c r="P22" s="8">
        <f t="shared" si="15"/>
        <v>0</v>
      </c>
      <c r="Q22" s="13"/>
      <c r="R22" s="8">
        <f t="shared" si="16"/>
        <v>0</v>
      </c>
      <c r="S22" s="10">
        <f t="shared" si="6"/>
        <v>0</v>
      </c>
      <c r="T22" s="11">
        <f t="shared" si="7"/>
        <v>0</v>
      </c>
      <c r="U22" s="13"/>
      <c r="V22" s="13"/>
      <c r="W22" s="8">
        <f t="shared" si="17"/>
        <v>0</v>
      </c>
      <c r="X22" s="13"/>
      <c r="Y22" s="8">
        <f t="shared" si="18"/>
        <v>0</v>
      </c>
      <c r="Z22" s="13"/>
      <c r="AA22" s="13"/>
      <c r="AB22" s="8">
        <f t="shared" si="19"/>
        <v>0</v>
      </c>
      <c r="AC22" s="11">
        <f t="shared" si="8"/>
        <v>0</v>
      </c>
      <c r="AD22" s="18"/>
      <c r="AE22" s="8">
        <f t="shared" si="9"/>
        <v>0</v>
      </c>
      <c r="AF22" s="18"/>
      <c r="AG22" s="8">
        <f t="shared" si="10"/>
        <v>0</v>
      </c>
      <c r="AH22" s="18" t="s">
        <v>68</v>
      </c>
      <c r="AI22" s="9">
        <f t="shared" si="11"/>
        <v>0</v>
      </c>
      <c r="AJ22" s="11">
        <f t="shared" si="12"/>
        <v>0</v>
      </c>
      <c r="AK22" s="27">
        <f t="shared" si="13"/>
        <v>0</v>
      </c>
      <c r="AL22" s="28">
        <v>16</v>
      </c>
      <c r="AM22" s="29">
        <f t="shared" si="14"/>
        <v>16</v>
      </c>
    </row>
    <row r="23" spans="1:39" s="1" customFormat="1" ht="24" customHeight="1" thickBot="1" x14ac:dyDescent="0.4">
      <c r="A23" s="22">
        <v>19</v>
      </c>
      <c r="B23" s="23" t="s">
        <v>149</v>
      </c>
      <c r="C23" s="23" t="s">
        <v>150</v>
      </c>
      <c r="D23" s="23" t="s">
        <v>151</v>
      </c>
      <c r="E23" s="21" t="s">
        <v>58</v>
      </c>
      <c r="F23" s="13" t="s">
        <v>44</v>
      </c>
      <c r="G23" s="8">
        <f t="shared" si="0"/>
        <v>6</v>
      </c>
      <c r="H23" s="12" t="b">
        <f t="shared" si="1"/>
        <v>0</v>
      </c>
      <c r="I23" s="20" t="s">
        <v>53</v>
      </c>
      <c r="J23" s="8">
        <f t="shared" si="2"/>
        <v>0</v>
      </c>
      <c r="K23" s="12" t="b">
        <f t="shared" si="3"/>
        <v>0</v>
      </c>
      <c r="L23" s="20" t="s">
        <v>53</v>
      </c>
      <c r="M23" s="8">
        <f t="shared" si="4"/>
        <v>0</v>
      </c>
      <c r="N23" s="10">
        <f t="shared" si="5"/>
        <v>6</v>
      </c>
      <c r="O23" s="13"/>
      <c r="P23" s="8">
        <v>2.83</v>
      </c>
      <c r="Q23" s="13"/>
      <c r="R23" s="8">
        <v>3</v>
      </c>
      <c r="S23" s="10">
        <f t="shared" si="6"/>
        <v>5.83</v>
      </c>
      <c r="T23" s="11">
        <f t="shared" si="7"/>
        <v>11.83</v>
      </c>
      <c r="U23" s="13"/>
      <c r="V23" s="13"/>
      <c r="W23" s="8">
        <v>3</v>
      </c>
      <c r="X23" s="13"/>
      <c r="Y23" s="8">
        <v>0</v>
      </c>
      <c r="Z23" s="13"/>
      <c r="AA23" s="13"/>
      <c r="AB23" s="8">
        <v>4</v>
      </c>
      <c r="AC23" s="11">
        <f t="shared" si="8"/>
        <v>7</v>
      </c>
      <c r="AD23" s="18" t="s">
        <v>52</v>
      </c>
      <c r="AE23" s="8">
        <f t="shared" si="9"/>
        <v>1</v>
      </c>
      <c r="AF23" s="18"/>
      <c r="AG23" s="8">
        <f t="shared" si="10"/>
        <v>0</v>
      </c>
      <c r="AH23" s="18" t="s">
        <v>44</v>
      </c>
      <c r="AI23" s="9">
        <f t="shared" si="11"/>
        <v>3</v>
      </c>
      <c r="AJ23" s="11">
        <f t="shared" si="12"/>
        <v>4</v>
      </c>
      <c r="AK23" s="27">
        <f t="shared" si="13"/>
        <v>22.83</v>
      </c>
      <c r="AL23" s="28">
        <v>19.2</v>
      </c>
      <c r="AM23" s="29">
        <f t="shared" si="14"/>
        <v>42.03</v>
      </c>
    </row>
    <row r="24" spans="1:39" s="1" customFormat="1" ht="24" customHeight="1" thickBot="1" x14ac:dyDescent="0.4">
      <c r="A24" s="22">
        <v>20</v>
      </c>
      <c r="B24" s="23" t="s">
        <v>141</v>
      </c>
      <c r="C24" s="23" t="s">
        <v>142</v>
      </c>
      <c r="D24" s="23" t="s">
        <v>143</v>
      </c>
      <c r="E24" s="21" t="s">
        <v>58</v>
      </c>
      <c r="F24" s="20" t="s">
        <v>53</v>
      </c>
      <c r="G24" s="8">
        <f t="shared" si="0"/>
        <v>0</v>
      </c>
      <c r="H24" s="12" t="b">
        <f t="shared" si="1"/>
        <v>0</v>
      </c>
      <c r="I24" s="13" t="s">
        <v>44</v>
      </c>
      <c r="J24" s="8">
        <f t="shared" si="2"/>
        <v>3</v>
      </c>
      <c r="K24" s="12" t="b">
        <f t="shared" si="3"/>
        <v>1</v>
      </c>
      <c r="L24" s="20" t="s">
        <v>53</v>
      </c>
      <c r="M24" s="8">
        <f t="shared" si="4"/>
        <v>0</v>
      </c>
      <c r="N24" s="10">
        <f t="shared" si="5"/>
        <v>3</v>
      </c>
      <c r="O24" s="13"/>
      <c r="P24" s="8">
        <f>IF(0.5*O24/15&lt;=5,0.5*O24/15,5)</f>
        <v>0</v>
      </c>
      <c r="Q24" s="13"/>
      <c r="R24" s="8">
        <f>IF(0.5*Q24/25&lt;=3,0.5*Q24/25,3)</f>
        <v>0</v>
      </c>
      <c r="S24" s="10">
        <f t="shared" si="6"/>
        <v>0</v>
      </c>
      <c r="T24" s="11">
        <f t="shared" si="7"/>
        <v>3</v>
      </c>
      <c r="U24" s="13"/>
      <c r="V24" s="13"/>
      <c r="W24" s="8">
        <f>IF(0.25*(U24*4+QUOTIENT(V24,3))&lt;7,0.25*(U24*4+QUOTIENT(V24,3)),7)</f>
        <v>0</v>
      </c>
      <c r="X24" s="13"/>
      <c r="Y24" s="8">
        <f t="shared" ref="Y24:Y54" si="20">IF(0.25*(X24/50)&lt;4,0.25*(X24/50),4)</f>
        <v>0</v>
      </c>
      <c r="Z24" s="13"/>
      <c r="AA24" s="13"/>
      <c r="AB24" s="8">
        <f t="shared" ref="AB24:AB31" si="21">IF(Z24*12+AA24&lt;96,0,IF((Z24-8)+0.25*QUOTIENT(AA24,3)&lt;4,(Z24-8)+0.25*QUOTIENT(AA24,3),4))</f>
        <v>0</v>
      </c>
      <c r="AC24" s="11">
        <f t="shared" si="8"/>
        <v>0</v>
      </c>
      <c r="AD24" s="18" t="s">
        <v>52</v>
      </c>
      <c r="AE24" s="8">
        <f t="shared" si="9"/>
        <v>1</v>
      </c>
      <c r="AF24" s="18"/>
      <c r="AG24" s="8">
        <f t="shared" si="10"/>
        <v>0</v>
      </c>
      <c r="AH24" s="18" t="s">
        <v>44</v>
      </c>
      <c r="AI24" s="9">
        <f t="shared" si="11"/>
        <v>3</v>
      </c>
      <c r="AJ24" s="11">
        <f t="shared" si="12"/>
        <v>4</v>
      </c>
      <c r="AK24" s="27">
        <f t="shared" si="13"/>
        <v>7</v>
      </c>
      <c r="AL24" s="28">
        <v>19</v>
      </c>
      <c r="AM24" s="29">
        <f t="shared" si="14"/>
        <v>26</v>
      </c>
    </row>
    <row r="25" spans="1:39" s="1" customFormat="1" ht="24" customHeight="1" thickBot="1" x14ac:dyDescent="0.4">
      <c r="A25" s="22">
        <v>21</v>
      </c>
      <c r="B25" s="23" t="s">
        <v>155</v>
      </c>
      <c r="C25" s="23" t="s">
        <v>60</v>
      </c>
      <c r="D25" s="23" t="s">
        <v>115</v>
      </c>
      <c r="E25" s="21" t="s">
        <v>58</v>
      </c>
      <c r="F25" s="20" t="s">
        <v>53</v>
      </c>
      <c r="G25" s="8">
        <f t="shared" si="0"/>
        <v>0</v>
      </c>
      <c r="H25" s="12" t="b">
        <f t="shared" si="1"/>
        <v>0</v>
      </c>
      <c r="I25" s="20" t="s">
        <v>53</v>
      </c>
      <c r="J25" s="8">
        <f t="shared" si="2"/>
        <v>0</v>
      </c>
      <c r="K25" s="12" t="b">
        <f t="shared" si="3"/>
        <v>0</v>
      </c>
      <c r="L25" s="20" t="s">
        <v>53</v>
      </c>
      <c r="M25" s="8">
        <f t="shared" si="4"/>
        <v>0</v>
      </c>
      <c r="N25" s="10">
        <f t="shared" si="5"/>
        <v>0</v>
      </c>
      <c r="O25" s="13"/>
      <c r="P25" s="8">
        <f>IF(0.5*O25/15&lt;=5,0.5*O25/15,5)</f>
        <v>0</v>
      </c>
      <c r="Q25" s="13"/>
      <c r="R25" s="8">
        <f>IF(0.5*Q25/25&lt;=3,0.5*Q25/25,3)</f>
        <v>0</v>
      </c>
      <c r="S25" s="10">
        <f t="shared" si="6"/>
        <v>0</v>
      </c>
      <c r="T25" s="11">
        <f t="shared" si="7"/>
        <v>0</v>
      </c>
      <c r="U25" s="13"/>
      <c r="V25" s="13"/>
      <c r="W25" s="8">
        <f>IF(0.25*(U25*4+QUOTIENT(V25,3))&lt;7,0.25*(U25*4+QUOTIENT(V25,3)),7)</f>
        <v>0</v>
      </c>
      <c r="X25" s="13"/>
      <c r="Y25" s="8">
        <f t="shared" si="20"/>
        <v>0</v>
      </c>
      <c r="Z25" s="13"/>
      <c r="AA25" s="13"/>
      <c r="AB25" s="8">
        <f t="shared" si="21"/>
        <v>0</v>
      </c>
      <c r="AC25" s="11">
        <f t="shared" si="8"/>
        <v>0</v>
      </c>
      <c r="AD25" s="18"/>
      <c r="AE25" s="8">
        <f t="shared" si="9"/>
        <v>0</v>
      </c>
      <c r="AF25" s="18"/>
      <c r="AG25" s="8">
        <f t="shared" si="10"/>
        <v>0</v>
      </c>
      <c r="AH25" s="18" t="s">
        <v>68</v>
      </c>
      <c r="AI25" s="9">
        <f t="shared" si="11"/>
        <v>0</v>
      </c>
      <c r="AJ25" s="11">
        <f t="shared" si="12"/>
        <v>0</v>
      </c>
      <c r="AK25" s="27">
        <f t="shared" si="13"/>
        <v>0</v>
      </c>
      <c r="AL25" s="28">
        <v>15.4</v>
      </c>
      <c r="AM25" s="29">
        <f t="shared" si="14"/>
        <v>15.4</v>
      </c>
    </row>
    <row r="26" spans="1:39" s="1" customFormat="1" ht="24" customHeight="1" thickBot="1" x14ac:dyDescent="0.4">
      <c r="A26" s="22">
        <v>22</v>
      </c>
      <c r="B26" s="23" t="s">
        <v>107</v>
      </c>
      <c r="C26" s="23" t="s">
        <v>63</v>
      </c>
      <c r="D26" s="23" t="s">
        <v>74</v>
      </c>
      <c r="E26" s="21" t="s">
        <v>64</v>
      </c>
      <c r="F26" s="13" t="s">
        <v>44</v>
      </c>
      <c r="G26" s="8">
        <f t="shared" si="0"/>
        <v>6</v>
      </c>
      <c r="H26" s="12" t="b">
        <f t="shared" si="1"/>
        <v>0</v>
      </c>
      <c r="I26" s="20" t="s">
        <v>53</v>
      </c>
      <c r="J26" s="8">
        <f t="shared" si="2"/>
        <v>0</v>
      </c>
      <c r="K26" s="12" t="b">
        <f t="shared" si="3"/>
        <v>0</v>
      </c>
      <c r="L26" s="20" t="s">
        <v>53</v>
      </c>
      <c r="M26" s="8">
        <f t="shared" si="4"/>
        <v>0</v>
      </c>
      <c r="N26" s="10">
        <f t="shared" si="5"/>
        <v>6</v>
      </c>
      <c r="O26" s="13"/>
      <c r="P26" s="8">
        <v>5</v>
      </c>
      <c r="Q26" s="13"/>
      <c r="R26" s="8">
        <v>2.92</v>
      </c>
      <c r="S26" s="10">
        <f t="shared" si="6"/>
        <v>7.92</v>
      </c>
      <c r="T26" s="11">
        <f t="shared" si="7"/>
        <v>13.92</v>
      </c>
      <c r="U26" s="13"/>
      <c r="V26" s="13"/>
      <c r="W26" s="8">
        <v>5</v>
      </c>
      <c r="X26" s="13"/>
      <c r="Y26" s="8">
        <f t="shared" si="20"/>
        <v>0</v>
      </c>
      <c r="Z26" s="13"/>
      <c r="AA26" s="13"/>
      <c r="AB26" s="8">
        <f t="shared" si="21"/>
        <v>0</v>
      </c>
      <c r="AC26" s="11">
        <f t="shared" si="8"/>
        <v>5</v>
      </c>
      <c r="AD26" s="18" t="s">
        <v>51</v>
      </c>
      <c r="AE26" s="8">
        <f t="shared" si="9"/>
        <v>1.5</v>
      </c>
      <c r="AF26" s="18"/>
      <c r="AG26" s="8">
        <f t="shared" si="10"/>
        <v>0</v>
      </c>
      <c r="AH26" s="18" t="s">
        <v>44</v>
      </c>
      <c r="AI26" s="9">
        <f t="shared" si="11"/>
        <v>3</v>
      </c>
      <c r="AJ26" s="11">
        <f t="shared" si="12"/>
        <v>4.5</v>
      </c>
      <c r="AK26" s="27">
        <f t="shared" si="13"/>
        <v>23.42</v>
      </c>
      <c r="AL26" s="28">
        <v>19.399999999999999</v>
      </c>
      <c r="AM26" s="29">
        <f t="shared" si="14"/>
        <v>42.82</v>
      </c>
    </row>
    <row r="27" spans="1:39" s="1" customFormat="1" ht="24" customHeight="1" thickBot="1" x14ac:dyDescent="0.4">
      <c r="A27" s="22">
        <v>23</v>
      </c>
      <c r="B27" s="23" t="s">
        <v>135</v>
      </c>
      <c r="C27" s="23" t="s">
        <v>63</v>
      </c>
      <c r="D27" s="23" t="s">
        <v>136</v>
      </c>
      <c r="E27" s="21" t="s">
        <v>64</v>
      </c>
      <c r="F27" s="13" t="s">
        <v>44</v>
      </c>
      <c r="G27" s="8">
        <f t="shared" si="0"/>
        <v>6</v>
      </c>
      <c r="H27" s="12" t="b">
        <f t="shared" si="1"/>
        <v>0</v>
      </c>
      <c r="I27" s="20" t="s">
        <v>53</v>
      </c>
      <c r="J27" s="8">
        <f t="shared" si="2"/>
        <v>0</v>
      </c>
      <c r="K27" s="12" t="b">
        <f t="shared" si="3"/>
        <v>0</v>
      </c>
      <c r="L27" s="20" t="s">
        <v>53</v>
      </c>
      <c r="M27" s="8">
        <f t="shared" si="4"/>
        <v>0</v>
      </c>
      <c r="N27" s="10">
        <f t="shared" si="5"/>
        <v>6</v>
      </c>
      <c r="O27" s="13"/>
      <c r="P27" s="8">
        <f t="shared" ref="P27:P32" si="22">IF(0.5*O27/15&lt;=5,0.5*O27/15,5)</f>
        <v>0</v>
      </c>
      <c r="Q27" s="13"/>
      <c r="R27" s="8">
        <f>IF(0.5*Q27/25&lt;=3,0.5*Q27/25,3)</f>
        <v>0</v>
      </c>
      <c r="S27" s="10">
        <f t="shared" si="6"/>
        <v>0</v>
      </c>
      <c r="T27" s="11">
        <f t="shared" si="7"/>
        <v>6</v>
      </c>
      <c r="U27" s="13"/>
      <c r="V27" s="13"/>
      <c r="W27" s="8">
        <f>IF(0.25*(U27*4+QUOTIENT(V27,3))&lt;7,0.25*(U27*4+QUOTIENT(V27,3)),7)</f>
        <v>0</v>
      </c>
      <c r="X27" s="13"/>
      <c r="Y27" s="8">
        <f t="shared" si="20"/>
        <v>0</v>
      </c>
      <c r="Z27" s="13"/>
      <c r="AA27" s="13"/>
      <c r="AB27" s="8">
        <f t="shared" si="21"/>
        <v>0</v>
      </c>
      <c r="AC27" s="11">
        <f t="shared" si="8"/>
        <v>0</v>
      </c>
      <c r="AD27" s="18" t="s">
        <v>45</v>
      </c>
      <c r="AE27" s="8">
        <f t="shared" si="9"/>
        <v>2</v>
      </c>
      <c r="AF27" s="18" t="s">
        <v>52</v>
      </c>
      <c r="AG27" s="8">
        <f t="shared" si="10"/>
        <v>0.5</v>
      </c>
      <c r="AH27" s="18" t="s">
        <v>68</v>
      </c>
      <c r="AI27" s="9">
        <f t="shared" si="11"/>
        <v>0</v>
      </c>
      <c r="AJ27" s="11">
        <f t="shared" si="12"/>
        <v>2.5</v>
      </c>
      <c r="AK27" s="27">
        <f t="shared" si="13"/>
        <v>8.5</v>
      </c>
      <c r="AL27" s="28">
        <v>16.2</v>
      </c>
      <c r="AM27" s="29">
        <f t="shared" si="14"/>
        <v>24.7</v>
      </c>
    </row>
    <row r="28" spans="1:39" s="1" customFormat="1" ht="24" customHeight="1" thickBot="1" x14ac:dyDescent="0.4">
      <c r="A28" s="22">
        <v>24</v>
      </c>
      <c r="B28" s="23" t="s">
        <v>168</v>
      </c>
      <c r="C28" s="23" t="s">
        <v>123</v>
      </c>
      <c r="D28" s="23" t="s">
        <v>63</v>
      </c>
      <c r="E28" s="21" t="s">
        <v>64</v>
      </c>
      <c r="F28" s="20" t="s">
        <v>53</v>
      </c>
      <c r="G28" s="8">
        <f t="shared" si="0"/>
        <v>0</v>
      </c>
      <c r="H28" s="12" t="b">
        <f t="shared" si="1"/>
        <v>0</v>
      </c>
      <c r="I28" s="13" t="s">
        <v>44</v>
      </c>
      <c r="J28" s="8">
        <f t="shared" si="2"/>
        <v>3</v>
      </c>
      <c r="K28" s="12" t="b">
        <f t="shared" si="3"/>
        <v>1</v>
      </c>
      <c r="L28" s="20" t="s">
        <v>53</v>
      </c>
      <c r="M28" s="8">
        <f t="shared" si="4"/>
        <v>0</v>
      </c>
      <c r="N28" s="10">
        <f t="shared" si="5"/>
        <v>3</v>
      </c>
      <c r="O28" s="13"/>
      <c r="P28" s="8">
        <f t="shared" si="22"/>
        <v>0</v>
      </c>
      <c r="Q28" s="13"/>
      <c r="R28" s="8">
        <f>IF(0.5*Q28/25&lt;=3,0.5*Q28/25,3)</f>
        <v>0</v>
      </c>
      <c r="S28" s="10">
        <f t="shared" si="6"/>
        <v>0</v>
      </c>
      <c r="T28" s="11">
        <f t="shared" si="7"/>
        <v>3</v>
      </c>
      <c r="U28" s="13"/>
      <c r="V28" s="13"/>
      <c r="W28" s="8">
        <f>IF(0.25*(U28*4+QUOTIENT(V28,3))&lt;7,0.25*(U28*4+QUOTIENT(V28,3)),7)</f>
        <v>0</v>
      </c>
      <c r="X28" s="13"/>
      <c r="Y28" s="8">
        <f t="shared" si="20"/>
        <v>0</v>
      </c>
      <c r="Z28" s="13"/>
      <c r="AA28" s="13"/>
      <c r="AB28" s="8">
        <f t="shared" si="21"/>
        <v>0</v>
      </c>
      <c r="AC28" s="11">
        <f t="shared" si="8"/>
        <v>0</v>
      </c>
      <c r="AD28" s="18" t="s">
        <v>45</v>
      </c>
      <c r="AE28" s="8">
        <f t="shared" si="9"/>
        <v>2</v>
      </c>
      <c r="AF28" s="18"/>
      <c r="AG28" s="8">
        <f t="shared" si="10"/>
        <v>0</v>
      </c>
      <c r="AH28" s="18" t="s">
        <v>44</v>
      </c>
      <c r="AI28" s="9">
        <f t="shared" si="11"/>
        <v>3</v>
      </c>
      <c r="AJ28" s="11">
        <f t="shared" si="12"/>
        <v>5</v>
      </c>
      <c r="AK28" s="27">
        <f t="shared" si="13"/>
        <v>8</v>
      </c>
      <c r="AL28" s="28">
        <v>16</v>
      </c>
      <c r="AM28" s="29">
        <f t="shared" si="14"/>
        <v>24</v>
      </c>
    </row>
    <row r="29" spans="1:39" s="1" customFormat="1" ht="24" customHeight="1" thickBot="1" x14ac:dyDescent="0.4">
      <c r="A29" s="22">
        <v>25</v>
      </c>
      <c r="B29" s="23" t="s">
        <v>173</v>
      </c>
      <c r="C29" s="23" t="s">
        <v>60</v>
      </c>
      <c r="D29" s="23" t="s">
        <v>71</v>
      </c>
      <c r="E29" s="21" t="s">
        <v>64</v>
      </c>
      <c r="F29" s="20" t="s">
        <v>53</v>
      </c>
      <c r="G29" s="8">
        <f t="shared" si="0"/>
        <v>0</v>
      </c>
      <c r="H29" s="12" t="b">
        <f t="shared" si="1"/>
        <v>0</v>
      </c>
      <c r="I29" s="13" t="s">
        <v>44</v>
      </c>
      <c r="J29" s="8">
        <f t="shared" si="2"/>
        <v>3</v>
      </c>
      <c r="K29" s="12" t="b">
        <f t="shared" si="3"/>
        <v>1</v>
      </c>
      <c r="L29" s="20" t="s">
        <v>53</v>
      </c>
      <c r="M29" s="8">
        <f t="shared" si="4"/>
        <v>0</v>
      </c>
      <c r="N29" s="10">
        <f t="shared" si="5"/>
        <v>3</v>
      </c>
      <c r="O29" s="13"/>
      <c r="P29" s="8">
        <f t="shared" si="22"/>
        <v>0</v>
      </c>
      <c r="Q29" s="13"/>
      <c r="R29" s="8">
        <f>IF(0.5*Q29/25&lt;=3,0.5*Q29/25,3)</f>
        <v>0</v>
      </c>
      <c r="S29" s="10">
        <f t="shared" si="6"/>
        <v>0</v>
      </c>
      <c r="T29" s="11">
        <f t="shared" si="7"/>
        <v>3</v>
      </c>
      <c r="U29" s="13"/>
      <c r="V29" s="13"/>
      <c r="W29" s="8">
        <f>IF(0.25*(U29*4+QUOTIENT(V29,3))&lt;7,0.25*(U29*4+QUOTIENT(V29,3)),7)</f>
        <v>0</v>
      </c>
      <c r="X29" s="13"/>
      <c r="Y29" s="8">
        <f t="shared" si="20"/>
        <v>0</v>
      </c>
      <c r="Z29" s="13"/>
      <c r="AA29" s="13"/>
      <c r="AB29" s="8">
        <f t="shared" si="21"/>
        <v>0</v>
      </c>
      <c r="AC29" s="11">
        <f t="shared" si="8"/>
        <v>0</v>
      </c>
      <c r="AD29" s="18" t="s">
        <v>45</v>
      </c>
      <c r="AE29" s="8">
        <f t="shared" si="9"/>
        <v>2</v>
      </c>
      <c r="AF29" s="18"/>
      <c r="AG29" s="8">
        <f t="shared" si="10"/>
        <v>0</v>
      </c>
      <c r="AH29" s="18" t="s">
        <v>44</v>
      </c>
      <c r="AI29" s="9">
        <f t="shared" si="11"/>
        <v>3</v>
      </c>
      <c r="AJ29" s="11">
        <f t="shared" si="12"/>
        <v>5</v>
      </c>
      <c r="AK29" s="27">
        <f t="shared" si="13"/>
        <v>8</v>
      </c>
      <c r="AL29" s="28">
        <v>15</v>
      </c>
      <c r="AM29" s="29">
        <f t="shared" si="14"/>
        <v>23</v>
      </c>
    </row>
    <row r="30" spans="1:39" s="1" customFormat="1" ht="24" customHeight="1" thickBot="1" x14ac:dyDescent="0.4">
      <c r="A30" s="22">
        <v>26</v>
      </c>
      <c r="B30" s="23" t="s">
        <v>154</v>
      </c>
      <c r="C30" s="23" t="s">
        <v>98</v>
      </c>
      <c r="D30" s="23" t="s">
        <v>42</v>
      </c>
      <c r="E30" s="21" t="s">
        <v>64</v>
      </c>
      <c r="F30" s="20" t="s">
        <v>53</v>
      </c>
      <c r="G30" s="8">
        <f t="shared" si="0"/>
        <v>0</v>
      </c>
      <c r="H30" s="12" t="b">
        <f t="shared" si="1"/>
        <v>0</v>
      </c>
      <c r="I30" s="20" t="s">
        <v>53</v>
      </c>
      <c r="J30" s="8">
        <f t="shared" si="2"/>
        <v>0</v>
      </c>
      <c r="K30" s="12" t="b">
        <f t="shared" si="3"/>
        <v>0</v>
      </c>
      <c r="L30" s="20" t="s">
        <v>53</v>
      </c>
      <c r="M30" s="8">
        <f t="shared" si="4"/>
        <v>0</v>
      </c>
      <c r="N30" s="10">
        <f t="shared" si="5"/>
        <v>0</v>
      </c>
      <c r="O30" s="13"/>
      <c r="P30" s="8">
        <f t="shared" si="22"/>
        <v>0</v>
      </c>
      <c r="Q30" s="13"/>
      <c r="R30" s="8">
        <f>IF(0.5*Q30/25&lt;=3,0.5*Q30/25,3)</f>
        <v>0</v>
      </c>
      <c r="S30" s="10">
        <f t="shared" si="6"/>
        <v>0</v>
      </c>
      <c r="T30" s="11">
        <f t="shared" si="7"/>
        <v>0</v>
      </c>
      <c r="U30" s="13"/>
      <c r="V30" s="13"/>
      <c r="W30" s="8">
        <f>IF(0.25*(U30*4+QUOTIENT(V30,3))&lt;7,0.25*(U30*4+QUOTIENT(V30,3)),7)</f>
        <v>0</v>
      </c>
      <c r="X30" s="13"/>
      <c r="Y30" s="8">
        <f t="shared" si="20"/>
        <v>0</v>
      </c>
      <c r="Z30" s="13"/>
      <c r="AA30" s="13"/>
      <c r="AB30" s="8">
        <f t="shared" si="21"/>
        <v>0</v>
      </c>
      <c r="AC30" s="11">
        <f t="shared" si="8"/>
        <v>0</v>
      </c>
      <c r="AD30" s="18" t="s">
        <v>52</v>
      </c>
      <c r="AE30" s="8">
        <f t="shared" si="9"/>
        <v>1</v>
      </c>
      <c r="AF30" s="18"/>
      <c r="AG30" s="8">
        <f t="shared" si="10"/>
        <v>0</v>
      </c>
      <c r="AH30" s="18" t="s">
        <v>44</v>
      </c>
      <c r="AI30" s="9">
        <f t="shared" si="11"/>
        <v>3</v>
      </c>
      <c r="AJ30" s="11">
        <f t="shared" si="12"/>
        <v>4</v>
      </c>
      <c r="AK30" s="27">
        <f t="shared" si="13"/>
        <v>4</v>
      </c>
      <c r="AL30" s="28">
        <v>17.8</v>
      </c>
      <c r="AM30" s="29">
        <f t="shared" si="14"/>
        <v>21.8</v>
      </c>
    </row>
    <row r="31" spans="1:39" s="1" customFormat="1" ht="24" customHeight="1" thickBot="1" x14ac:dyDescent="0.4">
      <c r="A31" s="22">
        <v>27</v>
      </c>
      <c r="B31" s="23" t="s">
        <v>182</v>
      </c>
      <c r="C31" s="23" t="s">
        <v>183</v>
      </c>
      <c r="D31" s="23" t="s">
        <v>71</v>
      </c>
      <c r="E31" s="21" t="s">
        <v>64</v>
      </c>
      <c r="F31" s="20" t="s">
        <v>53</v>
      </c>
      <c r="G31" s="8">
        <f t="shared" si="0"/>
        <v>0</v>
      </c>
      <c r="H31" s="12" t="b">
        <f t="shared" si="1"/>
        <v>0</v>
      </c>
      <c r="I31" s="20" t="s">
        <v>53</v>
      </c>
      <c r="J31" s="8">
        <f t="shared" si="2"/>
        <v>0</v>
      </c>
      <c r="K31" s="12" t="b">
        <f t="shared" si="3"/>
        <v>0</v>
      </c>
      <c r="L31" s="20" t="s">
        <v>53</v>
      </c>
      <c r="M31" s="8">
        <f t="shared" si="4"/>
        <v>0</v>
      </c>
      <c r="N31" s="10">
        <f t="shared" si="5"/>
        <v>0</v>
      </c>
      <c r="O31" s="13"/>
      <c r="P31" s="8">
        <f t="shared" si="22"/>
        <v>0</v>
      </c>
      <c r="Q31" s="13"/>
      <c r="R31" s="8">
        <v>0.5</v>
      </c>
      <c r="S31" s="10">
        <f t="shared" si="6"/>
        <v>0.5</v>
      </c>
      <c r="T31" s="11">
        <f t="shared" si="7"/>
        <v>0.5</v>
      </c>
      <c r="U31" s="13"/>
      <c r="V31" s="13"/>
      <c r="W31" s="8">
        <f>IF(0.25*(U31*4+QUOTIENT(V31,3))&lt;7,0.25*(U31*4+QUOTIENT(V31,3)),7)</f>
        <v>0</v>
      </c>
      <c r="X31" s="13"/>
      <c r="Y31" s="8">
        <f t="shared" si="20"/>
        <v>0</v>
      </c>
      <c r="Z31" s="13"/>
      <c r="AA31" s="13"/>
      <c r="AB31" s="8">
        <f t="shared" si="21"/>
        <v>0</v>
      </c>
      <c r="AC31" s="11">
        <f t="shared" si="8"/>
        <v>0</v>
      </c>
      <c r="AD31" s="18" t="s">
        <v>52</v>
      </c>
      <c r="AE31" s="8">
        <f t="shared" si="9"/>
        <v>1</v>
      </c>
      <c r="AF31" s="18" t="s">
        <v>52</v>
      </c>
      <c r="AG31" s="8">
        <f t="shared" si="10"/>
        <v>0.5</v>
      </c>
      <c r="AH31" s="18" t="s">
        <v>44</v>
      </c>
      <c r="AI31" s="9">
        <f t="shared" si="11"/>
        <v>3</v>
      </c>
      <c r="AJ31" s="11">
        <f t="shared" si="12"/>
        <v>4.5</v>
      </c>
      <c r="AK31" s="27">
        <f t="shared" si="13"/>
        <v>5</v>
      </c>
      <c r="AL31" s="28">
        <v>14.8</v>
      </c>
      <c r="AM31" s="29">
        <f t="shared" si="14"/>
        <v>19.8</v>
      </c>
    </row>
    <row r="32" spans="1:39" s="1" customFormat="1" ht="24" customHeight="1" thickBot="1" x14ac:dyDescent="0.4">
      <c r="A32" s="22">
        <v>28</v>
      </c>
      <c r="B32" s="23" t="s">
        <v>61</v>
      </c>
      <c r="C32" s="23" t="s">
        <v>62</v>
      </c>
      <c r="D32" s="23" t="s">
        <v>63</v>
      </c>
      <c r="E32" s="21" t="s">
        <v>64</v>
      </c>
      <c r="F32" s="20" t="s">
        <v>53</v>
      </c>
      <c r="G32" s="8">
        <f t="shared" si="0"/>
        <v>0</v>
      </c>
      <c r="H32" s="12" t="b">
        <f t="shared" si="1"/>
        <v>0</v>
      </c>
      <c r="I32" s="13" t="s">
        <v>44</v>
      </c>
      <c r="J32" s="8">
        <f t="shared" si="2"/>
        <v>3</v>
      </c>
      <c r="K32" s="12" t="b">
        <f t="shared" si="3"/>
        <v>1</v>
      </c>
      <c r="L32" s="20" t="s">
        <v>53</v>
      </c>
      <c r="M32" s="8">
        <f t="shared" si="4"/>
        <v>0</v>
      </c>
      <c r="N32" s="10">
        <f t="shared" si="5"/>
        <v>3</v>
      </c>
      <c r="O32" s="13"/>
      <c r="P32" s="8">
        <f t="shared" si="22"/>
        <v>0</v>
      </c>
      <c r="Q32" s="13"/>
      <c r="R32" s="8">
        <f>IF(0.5*Q32/25&lt;=3,0.5*Q32/25,3)</f>
        <v>0</v>
      </c>
      <c r="S32" s="10">
        <f t="shared" si="6"/>
        <v>0</v>
      </c>
      <c r="T32" s="11">
        <f t="shared" si="7"/>
        <v>3</v>
      </c>
      <c r="U32" s="13"/>
      <c r="V32" s="13"/>
      <c r="W32" s="8">
        <v>0</v>
      </c>
      <c r="X32" s="13"/>
      <c r="Y32" s="8">
        <f t="shared" si="20"/>
        <v>0</v>
      </c>
      <c r="Z32" s="13"/>
      <c r="AA32" s="13"/>
      <c r="AB32" s="8">
        <v>0</v>
      </c>
      <c r="AC32" s="11">
        <f t="shared" si="8"/>
        <v>0</v>
      </c>
      <c r="AD32" s="18" t="s">
        <v>68</v>
      </c>
      <c r="AE32" s="8">
        <f t="shared" si="9"/>
        <v>0</v>
      </c>
      <c r="AF32" s="18"/>
      <c r="AG32" s="8">
        <f t="shared" si="10"/>
        <v>0</v>
      </c>
      <c r="AH32" s="18" t="s">
        <v>44</v>
      </c>
      <c r="AI32" s="9">
        <f t="shared" si="11"/>
        <v>3</v>
      </c>
      <c r="AJ32" s="11">
        <f t="shared" si="12"/>
        <v>3</v>
      </c>
      <c r="AK32" s="27">
        <f t="shared" si="13"/>
        <v>6</v>
      </c>
      <c r="AL32" s="28">
        <v>13.75</v>
      </c>
      <c r="AM32" s="29">
        <f t="shared" si="14"/>
        <v>19.75</v>
      </c>
    </row>
    <row r="33" spans="1:39" s="1" customFormat="1" ht="24" customHeight="1" thickBot="1" x14ac:dyDescent="0.4">
      <c r="A33" s="22">
        <v>29</v>
      </c>
      <c r="B33" s="23" t="s">
        <v>82</v>
      </c>
      <c r="C33" s="23" t="s">
        <v>46</v>
      </c>
      <c r="D33" s="23" t="s">
        <v>83</v>
      </c>
      <c r="E33" s="21" t="s">
        <v>48</v>
      </c>
      <c r="F33" s="13" t="s">
        <v>44</v>
      </c>
      <c r="G33" s="8">
        <f t="shared" si="0"/>
        <v>6</v>
      </c>
      <c r="H33" s="12" t="b">
        <f t="shared" si="1"/>
        <v>0</v>
      </c>
      <c r="I33" s="20" t="s">
        <v>53</v>
      </c>
      <c r="J33" s="8">
        <f t="shared" si="2"/>
        <v>0</v>
      </c>
      <c r="K33" s="12" t="b">
        <f t="shared" si="3"/>
        <v>0</v>
      </c>
      <c r="L33" s="20" t="s">
        <v>53</v>
      </c>
      <c r="M33" s="8">
        <f t="shared" si="4"/>
        <v>0</v>
      </c>
      <c r="N33" s="10">
        <f t="shared" si="5"/>
        <v>6</v>
      </c>
      <c r="O33" s="13"/>
      <c r="P33" s="8">
        <v>1.33</v>
      </c>
      <c r="Q33" s="13"/>
      <c r="R33" s="8">
        <v>1.2</v>
      </c>
      <c r="S33" s="10">
        <f t="shared" si="6"/>
        <v>2.5300000000000002</v>
      </c>
      <c r="T33" s="11">
        <f t="shared" si="7"/>
        <v>8.5300000000000011</v>
      </c>
      <c r="U33" s="13"/>
      <c r="V33" s="13"/>
      <c r="W33" s="8">
        <v>1</v>
      </c>
      <c r="X33" s="13"/>
      <c r="Y33" s="8">
        <f t="shared" si="20"/>
        <v>0</v>
      </c>
      <c r="Z33" s="13"/>
      <c r="AA33" s="13"/>
      <c r="AB33" s="8">
        <v>4</v>
      </c>
      <c r="AC33" s="11">
        <f t="shared" si="8"/>
        <v>5</v>
      </c>
      <c r="AD33" s="18" t="s">
        <v>52</v>
      </c>
      <c r="AE33" s="8">
        <f t="shared" si="9"/>
        <v>1</v>
      </c>
      <c r="AF33" s="18" t="s">
        <v>52</v>
      </c>
      <c r="AG33" s="8">
        <f t="shared" si="10"/>
        <v>0.5</v>
      </c>
      <c r="AH33" s="18" t="s">
        <v>44</v>
      </c>
      <c r="AI33" s="9">
        <f t="shared" si="11"/>
        <v>3</v>
      </c>
      <c r="AJ33" s="11">
        <f t="shared" si="12"/>
        <v>4.5</v>
      </c>
      <c r="AK33" s="27">
        <f t="shared" si="13"/>
        <v>18.03</v>
      </c>
      <c r="AL33" s="28">
        <v>19.2</v>
      </c>
      <c r="AM33" s="29">
        <f t="shared" si="14"/>
        <v>37.230000000000004</v>
      </c>
    </row>
    <row r="34" spans="1:39" s="1" customFormat="1" ht="24" customHeight="1" thickBot="1" x14ac:dyDescent="0.4">
      <c r="A34" s="22">
        <v>30</v>
      </c>
      <c r="B34" s="23" t="s">
        <v>176</v>
      </c>
      <c r="C34" s="23" t="s">
        <v>93</v>
      </c>
      <c r="D34" s="23" t="s">
        <v>177</v>
      </c>
      <c r="E34" s="21" t="s">
        <v>77</v>
      </c>
      <c r="F34" s="20" t="s">
        <v>53</v>
      </c>
      <c r="G34" s="8">
        <f t="shared" si="0"/>
        <v>0</v>
      </c>
      <c r="H34" s="12" t="b">
        <f t="shared" si="1"/>
        <v>0</v>
      </c>
      <c r="I34" s="13" t="s">
        <v>44</v>
      </c>
      <c r="J34" s="8">
        <f t="shared" si="2"/>
        <v>3</v>
      </c>
      <c r="K34" s="12" t="b">
        <f t="shared" si="3"/>
        <v>1</v>
      </c>
      <c r="L34" s="20" t="s">
        <v>53</v>
      </c>
      <c r="M34" s="8">
        <f t="shared" si="4"/>
        <v>0</v>
      </c>
      <c r="N34" s="10">
        <f t="shared" si="5"/>
        <v>3</v>
      </c>
      <c r="O34" s="13"/>
      <c r="P34" s="8">
        <f t="shared" ref="P34:P39" si="23">IF(0.5*O34/15&lt;=5,0.5*O34/15,5)</f>
        <v>0</v>
      </c>
      <c r="Q34" s="13"/>
      <c r="R34" s="8">
        <f t="shared" ref="R34:R39" si="24">IF(0.5*Q34/25&lt;=3,0.5*Q34/25,3)</f>
        <v>0</v>
      </c>
      <c r="S34" s="10">
        <f t="shared" si="6"/>
        <v>0</v>
      </c>
      <c r="T34" s="11">
        <f t="shared" si="7"/>
        <v>3</v>
      </c>
      <c r="U34" s="13"/>
      <c r="V34" s="13"/>
      <c r="W34" s="8">
        <f t="shared" ref="W34:W39" si="25">IF(0.25*(U34*4+QUOTIENT(V34,3))&lt;7,0.25*(U34*4+QUOTIENT(V34,3)),7)</f>
        <v>0</v>
      </c>
      <c r="X34" s="13"/>
      <c r="Y34" s="8">
        <f t="shared" si="20"/>
        <v>0</v>
      </c>
      <c r="Z34" s="13"/>
      <c r="AA34" s="13"/>
      <c r="AB34" s="8">
        <v>4</v>
      </c>
      <c r="AC34" s="11">
        <f t="shared" si="8"/>
        <v>4</v>
      </c>
      <c r="AD34" s="18"/>
      <c r="AE34" s="8">
        <f t="shared" si="9"/>
        <v>0</v>
      </c>
      <c r="AF34" s="18"/>
      <c r="AG34" s="8">
        <f t="shared" si="10"/>
        <v>0</v>
      </c>
      <c r="AH34" s="18" t="s">
        <v>44</v>
      </c>
      <c r="AI34" s="9">
        <f t="shared" si="11"/>
        <v>3</v>
      </c>
      <c r="AJ34" s="11">
        <f t="shared" si="12"/>
        <v>3</v>
      </c>
      <c r="AK34" s="27">
        <f t="shared" si="13"/>
        <v>10</v>
      </c>
      <c r="AL34" s="28">
        <v>17</v>
      </c>
      <c r="AM34" s="29">
        <f t="shared" si="14"/>
        <v>27</v>
      </c>
    </row>
    <row r="35" spans="1:39" s="1" customFormat="1" ht="24" customHeight="1" thickBot="1" x14ac:dyDescent="0.4">
      <c r="A35" s="22">
        <v>31</v>
      </c>
      <c r="B35" s="23" t="s">
        <v>190</v>
      </c>
      <c r="C35" s="23" t="s">
        <v>72</v>
      </c>
      <c r="D35" s="23" t="s">
        <v>84</v>
      </c>
      <c r="E35" s="21" t="s">
        <v>77</v>
      </c>
      <c r="F35" s="13" t="s">
        <v>44</v>
      </c>
      <c r="G35" s="8">
        <f t="shared" si="0"/>
        <v>6</v>
      </c>
      <c r="H35" s="12" t="b">
        <f t="shared" si="1"/>
        <v>0</v>
      </c>
      <c r="I35" s="13" t="s">
        <v>44</v>
      </c>
      <c r="J35" s="8">
        <f t="shared" si="2"/>
        <v>3</v>
      </c>
      <c r="K35" s="12" t="b">
        <f t="shared" si="3"/>
        <v>1</v>
      </c>
      <c r="L35" s="20" t="s">
        <v>53</v>
      </c>
      <c r="M35" s="8">
        <f t="shared" si="4"/>
        <v>0</v>
      </c>
      <c r="N35" s="10">
        <f t="shared" si="5"/>
        <v>6</v>
      </c>
      <c r="O35" s="13"/>
      <c r="P35" s="8">
        <f t="shared" si="23"/>
        <v>0</v>
      </c>
      <c r="Q35" s="13"/>
      <c r="R35" s="8">
        <f t="shared" si="24"/>
        <v>0</v>
      </c>
      <c r="S35" s="10">
        <f t="shared" si="6"/>
        <v>0</v>
      </c>
      <c r="T35" s="11">
        <f t="shared" si="7"/>
        <v>6</v>
      </c>
      <c r="U35" s="13"/>
      <c r="V35" s="13"/>
      <c r="W35" s="8">
        <f t="shared" si="25"/>
        <v>0</v>
      </c>
      <c r="X35" s="13"/>
      <c r="Y35" s="8">
        <f t="shared" si="20"/>
        <v>0</v>
      </c>
      <c r="Z35" s="13"/>
      <c r="AA35" s="13"/>
      <c r="AB35" s="8">
        <f>IF(Z35*12+AA35&lt;96,0,IF((Z35-8)+0.25*QUOTIENT(AA35,3)&lt;4,(Z35-8)+0.25*QUOTIENT(AA35,3),4))</f>
        <v>0</v>
      </c>
      <c r="AC35" s="11">
        <f t="shared" si="8"/>
        <v>0</v>
      </c>
      <c r="AD35" s="18" t="s">
        <v>45</v>
      </c>
      <c r="AE35" s="8">
        <f t="shared" si="9"/>
        <v>2</v>
      </c>
      <c r="AF35" s="18"/>
      <c r="AG35" s="8">
        <f t="shared" si="10"/>
        <v>0</v>
      </c>
      <c r="AH35" s="18" t="s">
        <v>44</v>
      </c>
      <c r="AI35" s="9">
        <f t="shared" si="11"/>
        <v>3</v>
      </c>
      <c r="AJ35" s="11">
        <v>5</v>
      </c>
      <c r="AK35" s="27">
        <v>14</v>
      </c>
      <c r="AL35" s="28">
        <v>12</v>
      </c>
      <c r="AM35" s="29">
        <f t="shared" si="14"/>
        <v>26</v>
      </c>
    </row>
    <row r="36" spans="1:39" s="1" customFormat="1" ht="24" customHeight="1" thickBot="1" x14ac:dyDescent="0.4">
      <c r="A36" s="22">
        <v>32</v>
      </c>
      <c r="B36" s="23" t="s">
        <v>144</v>
      </c>
      <c r="C36" s="23" t="s">
        <v>189</v>
      </c>
      <c r="D36" s="23" t="s">
        <v>122</v>
      </c>
      <c r="E36" s="21" t="s">
        <v>77</v>
      </c>
      <c r="F36" s="20" t="s">
        <v>53</v>
      </c>
      <c r="G36" s="8">
        <f t="shared" si="0"/>
        <v>0</v>
      </c>
      <c r="H36" s="12" t="b">
        <f t="shared" si="1"/>
        <v>0</v>
      </c>
      <c r="I36" s="13" t="s">
        <v>44</v>
      </c>
      <c r="J36" s="8">
        <f t="shared" si="2"/>
        <v>3</v>
      </c>
      <c r="K36" s="12" t="b">
        <f t="shared" si="3"/>
        <v>1</v>
      </c>
      <c r="L36" s="20" t="s">
        <v>53</v>
      </c>
      <c r="M36" s="8">
        <f t="shared" si="4"/>
        <v>0</v>
      </c>
      <c r="N36" s="10">
        <f t="shared" si="5"/>
        <v>3</v>
      </c>
      <c r="O36" s="13"/>
      <c r="P36" s="8">
        <f t="shared" si="23"/>
        <v>0</v>
      </c>
      <c r="Q36" s="13"/>
      <c r="R36" s="8">
        <f t="shared" si="24"/>
        <v>0</v>
      </c>
      <c r="S36" s="10">
        <f t="shared" si="6"/>
        <v>0</v>
      </c>
      <c r="T36" s="11">
        <f t="shared" si="7"/>
        <v>3</v>
      </c>
      <c r="U36" s="13"/>
      <c r="V36" s="13"/>
      <c r="W36" s="8">
        <f t="shared" si="25"/>
        <v>0</v>
      </c>
      <c r="X36" s="13"/>
      <c r="Y36" s="8">
        <f t="shared" si="20"/>
        <v>0</v>
      </c>
      <c r="Z36" s="13"/>
      <c r="AA36" s="13"/>
      <c r="AB36" s="8">
        <f>IF(Z36*12+AA36&lt;96,0,IF((Z36-8)+0.25*QUOTIENT(AA36,3)&lt;4,(Z36-8)+0.25*QUOTIENT(AA36,3),4))</f>
        <v>0</v>
      </c>
      <c r="AC36" s="11">
        <f t="shared" si="8"/>
        <v>0</v>
      </c>
      <c r="AD36" s="18" t="s">
        <v>52</v>
      </c>
      <c r="AE36" s="8">
        <f t="shared" si="9"/>
        <v>1</v>
      </c>
      <c r="AF36" s="18"/>
      <c r="AG36" s="8">
        <f t="shared" si="10"/>
        <v>0</v>
      </c>
      <c r="AH36" s="18" t="s">
        <v>68</v>
      </c>
      <c r="AI36" s="9">
        <f t="shared" si="11"/>
        <v>0</v>
      </c>
      <c r="AJ36" s="11">
        <f t="shared" ref="AJ36:AJ64" si="26">AE36+AG36+AI36</f>
        <v>1</v>
      </c>
      <c r="AK36" s="27">
        <f t="shared" ref="AK36:AK64" si="27">T36+AC36+AJ36</f>
        <v>4</v>
      </c>
      <c r="AL36" s="28">
        <v>16.2</v>
      </c>
      <c r="AM36" s="29">
        <f t="shared" si="14"/>
        <v>20.2</v>
      </c>
    </row>
    <row r="37" spans="1:39" s="1" customFormat="1" ht="24" customHeight="1" thickBot="1" x14ac:dyDescent="0.4">
      <c r="A37" s="22">
        <v>33</v>
      </c>
      <c r="B37" s="23" t="s">
        <v>75</v>
      </c>
      <c r="C37" s="23" t="s">
        <v>76</v>
      </c>
      <c r="D37" s="23" t="s">
        <v>71</v>
      </c>
      <c r="E37" s="21" t="s">
        <v>77</v>
      </c>
      <c r="F37" s="20" t="s">
        <v>53</v>
      </c>
      <c r="G37" s="8">
        <f t="shared" ref="G37:G68" si="28">IF(F37="ΝΑΙ-ΕΑ",8,IF(F37="ΝΑΙ",6,0))</f>
        <v>0</v>
      </c>
      <c r="H37" s="12" t="b">
        <f t="shared" ref="H37:H64" si="29">IF(F37="ΝΑΙ-ΕΑ",TRUE,FALSE)</f>
        <v>0</v>
      </c>
      <c r="I37" s="13" t="s">
        <v>44</v>
      </c>
      <c r="J37" s="8">
        <f t="shared" ref="J37:J68" si="30">IF(I37="ΝΑΙ-ΕΑ",5,IF(I37="ΝΑΙ",3,0))</f>
        <v>3</v>
      </c>
      <c r="K37" s="12" t="b">
        <f t="shared" ref="K37:K64" si="31">IF(I37="ΝΑΙ",TRUE,FALSE)</f>
        <v>1</v>
      </c>
      <c r="L37" s="20" t="s">
        <v>53</v>
      </c>
      <c r="M37" s="8">
        <f t="shared" ref="M37:M68" si="32">IF(L37="ΝΑΙ",3,0)</f>
        <v>0</v>
      </c>
      <c r="N37" s="10">
        <f t="shared" ref="N37:N68" si="33">IF(OR(AND(NOT(H37),NOT(K37)),AND(H37,K37)),G37+J37+M37,MAX(G37,J37)+M37)</f>
        <v>3</v>
      </c>
      <c r="O37" s="13"/>
      <c r="P37" s="8">
        <f t="shared" si="23"/>
        <v>0</v>
      </c>
      <c r="Q37" s="13"/>
      <c r="R37" s="8">
        <f t="shared" si="24"/>
        <v>0</v>
      </c>
      <c r="S37" s="10">
        <f t="shared" ref="S37:S68" si="34">P37+R37</f>
        <v>0</v>
      </c>
      <c r="T37" s="11">
        <f t="shared" ref="T37:T68" si="35">N37+S37</f>
        <v>3</v>
      </c>
      <c r="U37" s="13"/>
      <c r="V37" s="13"/>
      <c r="W37" s="8">
        <f t="shared" si="25"/>
        <v>0</v>
      </c>
      <c r="X37" s="13"/>
      <c r="Y37" s="8">
        <f t="shared" si="20"/>
        <v>0</v>
      </c>
      <c r="Z37" s="13"/>
      <c r="AA37" s="13"/>
      <c r="AB37" s="8">
        <f>IF(Z37*12+AA37&lt;96,0,IF((Z37-8)+0.25*QUOTIENT(AA37,3)&lt;4,(Z37-8)+0.25*QUOTIENT(AA37,3),4))</f>
        <v>0</v>
      </c>
      <c r="AC37" s="11">
        <f t="shared" ref="AC37:AC68" si="36">W37+Y37+AB37</f>
        <v>0</v>
      </c>
      <c r="AD37" s="18"/>
      <c r="AE37" s="8">
        <f t="shared" ref="AE37:AE68" si="37">IF(AD37="B2",1,IF(AD37="C1",1.5,IF(AD37="C2",2,0)))</f>
        <v>0</v>
      </c>
      <c r="AF37" s="18"/>
      <c r="AG37" s="8">
        <f t="shared" ref="AG37:AG68" si="38">IF(AF37="B2",0.5,IF(AF37="C1",0.75,IF(AF37="C2",1,0)))</f>
        <v>0</v>
      </c>
      <c r="AH37" s="18" t="s">
        <v>68</v>
      </c>
      <c r="AI37" s="9">
        <f t="shared" ref="AI37:AI68" si="39">IF(OR(AH37="ΌΧΙ",E37="ΠΕ19-20 ΠΛΗΡΟΦΟΡΙΚΗ",AH37=0),0,3)</f>
        <v>0</v>
      </c>
      <c r="AJ37" s="11">
        <f t="shared" si="26"/>
        <v>0</v>
      </c>
      <c r="AK37" s="27">
        <f t="shared" si="27"/>
        <v>3</v>
      </c>
      <c r="AL37" s="28">
        <v>13.6</v>
      </c>
      <c r="AM37" s="29">
        <f t="shared" ref="AM37:AM68" si="40">AK37+AL37</f>
        <v>16.600000000000001</v>
      </c>
    </row>
    <row r="38" spans="1:39" s="1" customFormat="1" ht="24" customHeight="1" thickBot="1" x14ac:dyDescent="0.4">
      <c r="A38" s="22">
        <v>34</v>
      </c>
      <c r="B38" s="23" t="s">
        <v>78</v>
      </c>
      <c r="C38" s="23" t="s">
        <v>79</v>
      </c>
      <c r="D38" s="23" t="s">
        <v>80</v>
      </c>
      <c r="E38" s="21" t="s">
        <v>81</v>
      </c>
      <c r="F38" s="20" t="s">
        <v>53</v>
      </c>
      <c r="G38" s="8">
        <f t="shared" si="28"/>
        <v>0</v>
      </c>
      <c r="H38" s="12" t="b">
        <f t="shared" si="29"/>
        <v>0</v>
      </c>
      <c r="I38" s="13" t="s">
        <v>44</v>
      </c>
      <c r="J38" s="8">
        <f t="shared" si="30"/>
        <v>3</v>
      </c>
      <c r="K38" s="12" t="b">
        <f t="shared" si="31"/>
        <v>1</v>
      </c>
      <c r="L38" s="20" t="s">
        <v>53</v>
      </c>
      <c r="M38" s="8">
        <f t="shared" si="32"/>
        <v>0</v>
      </c>
      <c r="N38" s="10">
        <f t="shared" si="33"/>
        <v>3</v>
      </c>
      <c r="O38" s="13"/>
      <c r="P38" s="8">
        <f t="shared" si="23"/>
        <v>0</v>
      </c>
      <c r="Q38" s="13"/>
      <c r="R38" s="8">
        <f t="shared" si="24"/>
        <v>0</v>
      </c>
      <c r="S38" s="10">
        <f t="shared" si="34"/>
        <v>0</v>
      </c>
      <c r="T38" s="11">
        <f t="shared" si="35"/>
        <v>3</v>
      </c>
      <c r="U38" s="13"/>
      <c r="V38" s="13"/>
      <c r="W38" s="8">
        <f t="shared" si="25"/>
        <v>0</v>
      </c>
      <c r="X38" s="13"/>
      <c r="Y38" s="8">
        <f t="shared" si="20"/>
        <v>0</v>
      </c>
      <c r="Z38" s="13"/>
      <c r="AA38" s="13"/>
      <c r="AB38" s="8">
        <f>IF(Z38*12+AA38&lt;96,0,IF((Z38-8)+0.25*QUOTIENT(AA38,3)&lt;4,(Z38-8)+0.25*QUOTIENT(AA38,3),4))</f>
        <v>0</v>
      </c>
      <c r="AC38" s="11">
        <f t="shared" si="36"/>
        <v>0</v>
      </c>
      <c r="AD38" s="18" t="s">
        <v>68</v>
      </c>
      <c r="AE38" s="8">
        <f t="shared" si="37"/>
        <v>0</v>
      </c>
      <c r="AF38" s="18"/>
      <c r="AG38" s="8">
        <f t="shared" si="38"/>
        <v>0</v>
      </c>
      <c r="AH38" s="18" t="s">
        <v>44</v>
      </c>
      <c r="AI38" s="9">
        <f t="shared" si="39"/>
        <v>3</v>
      </c>
      <c r="AJ38" s="11">
        <f t="shared" si="26"/>
        <v>3</v>
      </c>
      <c r="AK38" s="27">
        <f t="shared" si="27"/>
        <v>6</v>
      </c>
      <c r="AL38" s="28">
        <v>18</v>
      </c>
      <c r="AM38" s="29">
        <f t="shared" si="40"/>
        <v>24</v>
      </c>
    </row>
    <row r="39" spans="1:39" s="1" customFormat="1" ht="24" customHeight="1" thickBot="1" x14ac:dyDescent="0.4">
      <c r="A39" s="22">
        <v>35</v>
      </c>
      <c r="B39" s="23" t="s">
        <v>133</v>
      </c>
      <c r="C39" s="23" t="s">
        <v>123</v>
      </c>
      <c r="D39" s="23" t="s">
        <v>134</v>
      </c>
      <c r="E39" s="21" t="s">
        <v>81</v>
      </c>
      <c r="F39" s="20" t="s">
        <v>53</v>
      </c>
      <c r="G39" s="8">
        <f t="shared" si="28"/>
        <v>0</v>
      </c>
      <c r="H39" s="12" t="b">
        <f t="shared" si="29"/>
        <v>0</v>
      </c>
      <c r="I39" s="13" t="s">
        <v>44</v>
      </c>
      <c r="J39" s="8">
        <f t="shared" si="30"/>
        <v>3</v>
      </c>
      <c r="K39" s="12" t="b">
        <f t="shared" si="31"/>
        <v>1</v>
      </c>
      <c r="L39" s="20" t="s">
        <v>53</v>
      </c>
      <c r="M39" s="8">
        <f t="shared" si="32"/>
        <v>0</v>
      </c>
      <c r="N39" s="10">
        <f t="shared" si="33"/>
        <v>3</v>
      </c>
      <c r="O39" s="13"/>
      <c r="P39" s="8">
        <f t="shared" si="23"/>
        <v>0</v>
      </c>
      <c r="Q39" s="13"/>
      <c r="R39" s="8">
        <f t="shared" si="24"/>
        <v>0</v>
      </c>
      <c r="S39" s="10">
        <f t="shared" si="34"/>
        <v>0</v>
      </c>
      <c r="T39" s="11">
        <f t="shared" si="35"/>
        <v>3</v>
      </c>
      <c r="U39" s="13"/>
      <c r="V39" s="13"/>
      <c r="W39" s="8">
        <f t="shared" si="25"/>
        <v>0</v>
      </c>
      <c r="X39" s="13"/>
      <c r="Y39" s="8">
        <f t="shared" si="20"/>
        <v>0</v>
      </c>
      <c r="Z39" s="13"/>
      <c r="AA39" s="13"/>
      <c r="AB39" s="8">
        <f>IF(Z39*12+AA39&lt;96,0,IF((Z39-8)+0.25*QUOTIENT(AA39,3)&lt;4,(Z39-8)+0.25*QUOTIENT(AA39,3),4))</f>
        <v>0</v>
      </c>
      <c r="AC39" s="11">
        <f t="shared" si="36"/>
        <v>0</v>
      </c>
      <c r="AD39" s="18" t="s">
        <v>52</v>
      </c>
      <c r="AE39" s="8">
        <f t="shared" si="37"/>
        <v>1</v>
      </c>
      <c r="AF39" s="18"/>
      <c r="AG39" s="8">
        <f t="shared" si="38"/>
        <v>0</v>
      </c>
      <c r="AH39" s="18" t="s">
        <v>44</v>
      </c>
      <c r="AI39" s="9">
        <f t="shared" si="39"/>
        <v>3</v>
      </c>
      <c r="AJ39" s="11">
        <f t="shared" si="26"/>
        <v>4</v>
      </c>
      <c r="AK39" s="27">
        <f t="shared" si="27"/>
        <v>7</v>
      </c>
      <c r="AL39" s="28">
        <v>15.6</v>
      </c>
      <c r="AM39" s="29">
        <f t="shared" si="40"/>
        <v>22.6</v>
      </c>
    </row>
    <row r="40" spans="1:39" s="1" customFormat="1" ht="24" customHeight="1" thickBot="1" x14ac:dyDescent="0.4">
      <c r="A40" s="22">
        <v>36</v>
      </c>
      <c r="B40" s="23" t="s">
        <v>111</v>
      </c>
      <c r="C40" s="23" t="s">
        <v>98</v>
      </c>
      <c r="D40" s="23" t="s">
        <v>63</v>
      </c>
      <c r="E40" s="21" t="s">
        <v>57</v>
      </c>
      <c r="F40" s="20" t="s">
        <v>53</v>
      </c>
      <c r="G40" s="8">
        <f t="shared" si="28"/>
        <v>0</v>
      </c>
      <c r="H40" s="12" t="b">
        <f t="shared" si="29"/>
        <v>0</v>
      </c>
      <c r="I40" s="13" t="s">
        <v>44</v>
      </c>
      <c r="J40" s="8">
        <f t="shared" si="30"/>
        <v>3</v>
      </c>
      <c r="K40" s="12" t="b">
        <f t="shared" si="31"/>
        <v>1</v>
      </c>
      <c r="L40" s="20" t="s">
        <v>53</v>
      </c>
      <c r="M40" s="8">
        <f t="shared" si="32"/>
        <v>0</v>
      </c>
      <c r="N40" s="10">
        <f t="shared" si="33"/>
        <v>3</v>
      </c>
      <c r="O40" s="13"/>
      <c r="P40" s="8">
        <v>2.83</v>
      </c>
      <c r="Q40" s="13"/>
      <c r="R40" s="8">
        <v>1.92</v>
      </c>
      <c r="S40" s="10">
        <f t="shared" si="34"/>
        <v>4.75</v>
      </c>
      <c r="T40" s="11">
        <f t="shared" si="35"/>
        <v>7.75</v>
      </c>
      <c r="U40" s="13"/>
      <c r="V40" s="13"/>
      <c r="W40" s="8">
        <v>4</v>
      </c>
      <c r="X40" s="13"/>
      <c r="Y40" s="8">
        <f t="shared" si="20"/>
        <v>0</v>
      </c>
      <c r="Z40" s="13"/>
      <c r="AA40" s="13"/>
      <c r="AB40" s="8">
        <v>4</v>
      </c>
      <c r="AC40" s="11">
        <f t="shared" si="36"/>
        <v>8</v>
      </c>
      <c r="AD40" s="18"/>
      <c r="AE40" s="8">
        <f t="shared" si="37"/>
        <v>0</v>
      </c>
      <c r="AF40" s="18"/>
      <c r="AG40" s="8">
        <f t="shared" si="38"/>
        <v>0</v>
      </c>
      <c r="AH40" s="18" t="s">
        <v>44</v>
      </c>
      <c r="AI40" s="9">
        <f t="shared" si="39"/>
        <v>3</v>
      </c>
      <c r="AJ40" s="11">
        <f t="shared" si="26"/>
        <v>3</v>
      </c>
      <c r="AK40" s="27">
        <f t="shared" si="27"/>
        <v>18.75</v>
      </c>
      <c r="AL40" s="28">
        <v>18.75</v>
      </c>
      <c r="AM40" s="29">
        <f t="shared" si="40"/>
        <v>37.5</v>
      </c>
    </row>
    <row r="41" spans="1:39" s="1" customFormat="1" ht="24" customHeight="1" thickBot="1" x14ac:dyDescent="0.4">
      <c r="A41" s="22">
        <v>37</v>
      </c>
      <c r="B41" s="23" t="s">
        <v>186</v>
      </c>
      <c r="C41" s="23" t="s">
        <v>69</v>
      </c>
      <c r="D41" s="23" t="s">
        <v>71</v>
      </c>
      <c r="E41" s="21" t="s">
        <v>57</v>
      </c>
      <c r="F41" s="20" t="s">
        <v>53</v>
      </c>
      <c r="G41" s="8">
        <f t="shared" si="28"/>
        <v>0</v>
      </c>
      <c r="H41" s="12" t="b">
        <f t="shared" si="29"/>
        <v>0</v>
      </c>
      <c r="I41" s="13" t="s">
        <v>73</v>
      </c>
      <c r="J41" s="8">
        <f t="shared" si="30"/>
        <v>5</v>
      </c>
      <c r="K41" s="12" t="b">
        <f t="shared" si="31"/>
        <v>0</v>
      </c>
      <c r="L41" s="20" t="s">
        <v>53</v>
      </c>
      <c r="M41" s="8">
        <f t="shared" si="32"/>
        <v>0</v>
      </c>
      <c r="N41" s="10">
        <f t="shared" si="33"/>
        <v>5</v>
      </c>
      <c r="O41" s="13"/>
      <c r="P41" s="8">
        <f t="shared" ref="P41:P46" si="41">IF(0.5*O41/15&lt;=5,0.5*O41/15,5)</f>
        <v>0</v>
      </c>
      <c r="Q41" s="13"/>
      <c r="R41" s="8">
        <f t="shared" ref="R41:R46" si="42">IF(0.5*Q41/25&lt;=3,0.5*Q41/25,3)</f>
        <v>0</v>
      </c>
      <c r="S41" s="10">
        <f t="shared" si="34"/>
        <v>0</v>
      </c>
      <c r="T41" s="11">
        <f t="shared" si="35"/>
        <v>5</v>
      </c>
      <c r="U41" s="13"/>
      <c r="V41" s="13"/>
      <c r="W41" s="8">
        <f t="shared" ref="W41:W46" si="43">IF(0.25*(U41*4+QUOTIENT(V41,3))&lt;7,0.25*(U41*4+QUOTIENT(V41,3)),7)</f>
        <v>0</v>
      </c>
      <c r="X41" s="13"/>
      <c r="Y41" s="8">
        <f t="shared" si="20"/>
        <v>0</v>
      </c>
      <c r="Z41" s="13"/>
      <c r="AA41" s="13"/>
      <c r="AB41" s="8">
        <f t="shared" ref="AB41:AB46" si="44">IF(Z41*12+AA41&lt;96,0,IF((Z41-8)+0.25*QUOTIENT(AA41,3)&lt;4,(Z41-8)+0.25*QUOTIENT(AA41,3),4))</f>
        <v>0</v>
      </c>
      <c r="AC41" s="11">
        <f t="shared" si="36"/>
        <v>0</v>
      </c>
      <c r="AD41" s="18" t="s">
        <v>45</v>
      </c>
      <c r="AE41" s="8">
        <f t="shared" si="37"/>
        <v>2</v>
      </c>
      <c r="AF41" s="18" t="s">
        <v>45</v>
      </c>
      <c r="AG41" s="8">
        <f t="shared" si="38"/>
        <v>1</v>
      </c>
      <c r="AH41" s="18" t="s">
        <v>44</v>
      </c>
      <c r="AI41" s="9">
        <f t="shared" si="39"/>
        <v>3</v>
      </c>
      <c r="AJ41" s="11">
        <f t="shared" si="26"/>
        <v>6</v>
      </c>
      <c r="AK41" s="27">
        <f t="shared" si="27"/>
        <v>11</v>
      </c>
      <c r="AL41" s="28">
        <v>17</v>
      </c>
      <c r="AM41" s="29">
        <f t="shared" si="40"/>
        <v>28</v>
      </c>
    </row>
    <row r="42" spans="1:39" s="1" customFormat="1" ht="24" customHeight="1" thickBot="1" x14ac:dyDescent="0.4">
      <c r="A42" s="22">
        <v>38</v>
      </c>
      <c r="B42" s="23" t="s">
        <v>89</v>
      </c>
      <c r="C42" s="23" t="s">
        <v>90</v>
      </c>
      <c r="D42" s="23" t="s">
        <v>84</v>
      </c>
      <c r="E42" s="21" t="s">
        <v>57</v>
      </c>
      <c r="F42" s="20" t="s">
        <v>53</v>
      </c>
      <c r="G42" s="8">
        <f t="shared" si="28"/>
        <v>0</v>
      </c>
      <c r="H42" s="12" t="b">
        <f t="shared" si="29"/>
        <v>0</v>
      </c>
      <c r="I42" s="13" t="s">
        <v>44</v>
      </c>
      <c r="J42" s="8">
        <f t="shared" si="30"/>
        <v>3</v>
      </c>
      <c r="K42" s="12" t="b">
        <f t="shared" si="31"/>
        <v>1</v>
      </c>
      <c r="L42" s="20" t="s">
        <v>53</v>
      </c>
      <c r="M42" s="8">
        <f t="shared" si="32"/>
        <v>0</v>
      </c>
      <c r="N42" s="10">
        <f t="shared" si="33"/>
        <v>3</v>
      </c>
      <c r="O42" s="13"/>
      <c r="P42" s="8">
        <f t="shared" si="41"/>
        <v>0</v>
      </c>
      <c r="Q42" s="13"/>
      <c r="R42" s="8">
        <f t="shared" si="42"/>
        <v>0</v>
      </c>
      <c r="S42" s="10">
        <f t="shared" si="34"/>
        <v>0</v>
      </c>
      <c r="T42" s="11">
        <f t="shared" si="35"/>
        <v>3</v>
      </c>
      <c r="U42" s="13"/>
      <c r="V42" s="13"/>
      <c r="W42" s="8">
        <f t="shared" si="43"/>
        <v>0</v>
      </c>
      <c r="X42" s="13"/>
      <c r="Y42" s="8">
        <f t="shared" si="20"/>
        <v>0</v>
      </c>
      <c r="Z42" s="13"/>
      <c r="AA42" s="13"/>
      <c r="AB42" s="8">
        <f t="shared" si="44"/>
        <v>0</v>
      </c>
      <c r="AC42" s="11">
        <f t="shared" si="36"/>
        <v>0</v>
      </c>
      <c r="AD42" s="18" t="s">
        <v>45</v>
      </c>
      <c r="AE42" s="8">
        <f t="shared" si="37"/>
        <v>2</v>
      </c>
      <c r="AF42" s="18"/>
      <c r="AG42" s="8">
        <f t="shared" si="38"/>
        <v>0</v>
      </c>
      <c r="AH42" s="18" t="s">
        <v>68</v>
      </c>
      <c r="AI42" s="9">
        <f t="shared" si="39"/>
        <v>0</v>
      </c>
      <c r="AJ42" s="11">
        <f t="shared" si="26"/>
        <v>2</v>
      </c>
      <c r="AK42" s="27">
        <f t="shared" si="27"/>
        <v>5</v>
      </c>
      <c r="AL42" s="28">
        <v>17.5</v>
      </c>
      <c r="AM42" s="29">
        <f t="shared" si="40"/>
        <v>22.5</v>
      </c>
    </row>
    <row r="43" spans="1:39" s="1" customFormat="1" ht="24" customHeight="1" thickBot="1" x14ac:dyDescent="0.4">
      <c r="A43" s="22">
        <v>39</v>
      </c>
      <c r="B43" s="23" t="s">
        <v>54</v>
      </c>
      <c r="C43" s="23" t="s">
        <v>55</v>
      </c>
      <c r="D43" s="23" t="s">
        <v>56</v>
      </c>
      <c r="E43" s="21" t="s">
        <v>57</v>
      </c>
      <c r="F43" s="20" t="s">
        <v>53</v>
      </c>
      <c r="G43" s="8">
        <f t="shared" si="28"/>
        <v>0</v>
      </c>
      <c r="H43" s="12" t="b">
        <f t="shared" si="29"/>
        <v>0</v>
      </c>
      <c r="I43" s="20" t="s">
        <v>53</v>
      </c>
      <c r="J43" s="8">
        <f t="shared" si="30"/>
        <v>0</v>
      </c>
      <c r="K43" s="12" t="b">
        <f t="shared" si="31"/>
        <v>0</v>
      </c>
      <c r="L43" s="20" t="s">
        <v>53</v>
      </c>
      <c r="M43" s="8">
        <f t="shared" si="32"/>
        <v>0</v>
      </c>
      <c r="N43" s="10">
        <f t="shared" si="33"/>
        <v>0</v>
      </c>
      <c r="O43" s="13"/>
      <c r="P43" s="8">
        <f t="shared" si="41"/>
        <v>0</v>
      </c>
      <c r="Q43" s="13"/>
      <c r="R43" s="8">
        <f t="shared" si="42"/>
        <v>0</v>
      </c>
      <c r="S43" s="10">
        <f t="shared" si="34"/>
        <v>0</v>
      </c>
      <c r="T43" s="11">
        <f t="shared" si="35"/>
        <v>0</v>
      </c>
      <c r="U43" s="13"/>
      <c r="V43" s="13"/>
      <c r="W43" s="8">
        <f t="shared" si="43"/>
        <v>0</v>
      </c>
      <c r="X43" s="13"/>
      <c r="Y43" s="8">
        <f t="shared" si="20"/>
        <v>0</v>
      </c>
      <c r="Z43" s="13"/>
      <c r="AA43" s="13"/>
      <c r="AB43" s="8">
        <f t="shared" si="44"/>
        <v>0</v>
      </c>
      <c r="AC43" s="11">
        <f t="shared" si="36"/>
        <v>0</v>
      </c>
      <c r="AD43" s="18"/>
      <c r="AE43" s="8">
        <f t="shared" si="37"/>
        <v>0</v>
      </c>
      <c r="AF43" s="18"/>
      <c r="AG43" s="8">
        <f t="shared" si="38"/>
        <v>0</v>
      </c>
      <c r="AH43" s="18" t="s">
        <v>44</v>
      </c>
      <c r="AI43" s="9">
        <f t="shared" si="39"/>
        <v>3</v>
      </c>
      <c r="AJ43" s="11">
        <f t="shared" si="26"/>
        <v>3</v>
      </c>
      <c r="AK43" s="27">
        <f t="shared" si="27"/>
        <v>3</v>
      </c>
      <c r="AL43" s="28">
        <v>17.25</v>
      </c>
      <c r="AM43" s="29">
        <f t="shared" si="40"/>
        <v>20.25</v>
      </c>
    </row>
    <row r="44" spans="1:39" s="1" customFormat="1" ht="24" customHeight="1" thickBot="1" x14ac:dyDescent="0.4">
      <c r="A44" s="22">
        <v>40</v>
      </c>
      <c r="B44" s="23" t="s">
        <v>108</v>
      </c>
      <c r="C44" s="23" t="s">
        <v>98</v>
      </c>
      <c r="D44" s="23" t="s">
        <v>87</v>
      </c>
      <c r="E44" s="21" t="s">
        <v>109</v>
      </c>
      <c r="F44" s="20" t="s">
        <v>53</v>
      </c>
      <c r="G44" s="8">
        <f t="shared" si="28"/>
        <v>0</v>
      </c>
      <c r="H44" s="12" t="b">
        <f t="shared" si="29"/>
        <v>0</v>
      </c>
      <c r="I44" s="13" t="s">
        <v>73</v>
      </c>
      <c r="J44" s="8">
        <f t="shared" si="30"/>
        <v>5</v>
      </c>
      <c r="K44" s="12" t="b">
        <f t="shared" si="31"/>
        <v>0</v>
      </c>
      <c r="L44" s="20" t="s">
        <v>53</v>
      </c>
      <c r="M44" s="8">
        <f t="shared" si="32"/>
        <v>0</v>
      </c>
      <c r="N44" s="10">
        <f t="shared" si="33"/>
        <v>5</v>
      </c>
      <c r="O44" s="13"/>
      <c r="P44" s="8">
        <f t="shared" si="41"/>
        <v>0</v>
      </c>
      <c r="Q44" s="13"/>
      <c r="R44" s="8">
        <f t="shared" si="42"/>
        <v>0</v>
      </c>
      <c r="S44" s="10">
        <f t="shared" si="34"/>
        <v>0</v>
      </c>
      <c r="T44" s="11">
        <f t="shared" si="35"/>
        <v>5</v>
      </c>
      <c r="U44" s="13"/>
      <c r="V44" s="13"/>
      <c r="W44" s="8">
        <f t="shared" si="43"/>
        <v>0</v>
      </c>
      <c r="X44" s="13"/>
      <c r="Y44" s="8">
        <f t="shared" si="20"/>
        <v>0</v>
      </c>
      <c r="Z44" s="13"/>
      <c r="AA44" s="13"/>
      <c r="AB44" s="8">
        <f t="shared" si="44"/>
        <v>0</v>
      </c>
      <c r="AC44" s="11">
        <f t="shared" si="36"/>
        <v>0</v>
      </c>
      <c r="AD44" s="18" t="s">
        <v>52</v>
      </c>
      <c r="AE44" s="8">
        <f t="shared" si="37"/>
        <v>1</v>
      </c>
      <c r="AF44" s="18"/>
      <c r="AG44" s="8">
        <f t="shared" si="38"/>
        <v>0</v>
      </c>
      <c r="AH44" s="18" t="s">
        <v>44</v>
      </c>
      <c r="AI44" s="9">
        <f t="shared" si="39"/>
        <v>3</v>
      </c>
      <c r="AJ44" s="11">
        <f t="shared" si="26"/>
        <v>4</v>
      </c>
      <c r="AK44" s="27">
        <f t="shared" si="27"/>
        <v>9</v>
      </c>
      <c r="AL44" s="28">
        <v>15</v>
      </c>
      <c r="AM44" s="29">
        <f t="shared" si="40"/>
        <v>24</v>
      </c>
    </row>
    <row r="45" spans="1:39" s="1" customFormat="1" ht="24" customHeight="1" thickBot="1" x14ac:dyDescent="0.4">
      <c r="A45" s="22">
        <v>41</v>
      </c>
      <c r="B45" s="23" t="s">
        <v>174</v>
      </c>
      <c r="C45" s="23" t="s">
        <v>175</v>
      </c>
      <c r="D45" s="23" t="s">
        <v>84</v>
      </c>
      <c r="E45" s="21" t="s">
        <v>109</v>
      </c>
      <c r="F45" s="20" t="s">
        <v>53</v>
      </c>
      <c r="G45" s="8">
        <f t="shared" si="28"/>
        <v>0</v>
      </c>
      <c r="H45" s="12" t="b">
        <f t="shared" si="29"/>
        <v>0</v>
      </c>
      <c r="I45" s="20" t="s">
        <v>53</v>
      </c>
      <c r="J45" s="8">
        <f t="shared" si="30"/>
        <v>0</v>
      </c>
      <c r="K45" s="12" t="b">
        <f t="shared" si="31"/>
        <v>0</v>
      </c>
      <c r="L45" s="20" t="s">
        <v>53</v>
      </c>
      <c r="M45" s="8">
        <f t="shared" si="32"/>
        <v>0</v>
      </c>
      <c r="N45" s="10">
        <f t="shared" si="33"/>
        <v>0</v>
      </c>
      <c r="O45" s="13"/>
      <c r="P45" s="8">
        <f t="shared" si="41"/>
        <v>0</v>
      </c>
      <c r="Q45" s="13"/>
      <c r="R45" s="8">
        <f t="shared" si="42"/>
        <v>0</v>
      </c>
      <c r="S45" s="10">
        <f t="shared" si="34"/>
        <v>0</v>
      </c>
      <c r="T45" s="11">
        <f t="shared" si="35"/>
        <v>0</v>
      </c>
      <c r="U45" s="13"/>
      <c r="V45" s="13"/>
      <c r="W45" s="8">
        <f t="shared" si="43"/>
        <v>0</v>
      </c>
      <c r="X45" s="13"/>
      <c r="Y45" s="8">
        <f t="shared" si="20"/>
        <v>0</v>
      </c>
      <c r="Z45" s="13"/>
      <c r="AA45" s="13"/>
      <c r="AB45" s="8">
        <f t="shared" si="44"/>
        <v>0</v>
      </c>
      <c r="AC45" s="11">
        <f t="shared" si="36"/>
        <v>0</v>
      </c>
      <c r="AD45" s="18" t="s">
        <v>52</v>
      </c>
      <c r="AE45" s="8">
        <f t="shared" si="37"/>
        <v>1</v>
      </c>
      <c r="AF45" s="18" t="s">
        <v>52</v>
      </c>
      <c r="AG45" s="8">
        <f t="shared" si="38"/>
        <v>0.5</v>
      </c>
      <c r="AH45" s="18" t="s">
        <v>44</v>
      </c>
      <c r="AI45" s="9">
        <f t="shared" si="39"/>
        <v>3</v>
      </c>
      <c r="AJ45" s="11">
        <f t="shared" si="26"/>
        <v>4.5</v>
      </c>
      <c r="AK45" s="27">
        <f t="shared" si="27"/>
        <v>4.5</v>
      </c>
      <c r="AL45" s="28">
        <v>15.25</v>
      </c>
      <c r="AM45" s="29">
        <f t="shared" si="40"/>
        <v>19.75</v>
      </c>
    </row>
    <row r="46" spans="1:39" s="1" customFormat="1" ht="24" customHeight="1" thickBot="1" x14ac:dyDescent="0.4">
      <c r="A46" s="22">
        <v>42</v>
      </c>
      <c r="B46" s="23" t="s">
        <v>159</v>
      </c>
      <c r="C46" s="23" t="s">
        <v>153</v>
      </c>
      <c r="D46" s="23" t="s">
        <v>160</v>
      </c>
      <c r="E46" s="21" t="s">
        <v>109</v>
      </c>
      <c r="F46" s="20" t="s">
        <v>53</v>
      </c>
      <c r="G46" s="8">
        <f t="shared" si="28"/>
        <v>0</v>
      </c>
      <c r="H46" s="12" t="b">
        <f t="shared" si="29"/>
        <v>0</v>
      </c>
      <c r="I46" s="20" t="s">
        <v>53</v>
      </c>
      <c r="J46" s="8">
        <f t="shared" si="30"/>
        <v>0</v>
      </c>
      <c r="K46" s="12" t="b">
        <f t="shared" si="31"/>
        <v>0</v>
      </c>
      <c r="L46" s="20" t="s">
        <v>53</v>
      </c>
      <c r="M46" s="8">
        <f t="shared" si="32"/>
        <v>0</v>
      </c>
      <c r="N46" s="10">
        <f t="shared" si="33"/>
        <v>0</v>
      </c>
      <c r="O46" s="13"/>
      <c r="P46" s="8">
        <f t="shared" si="41"/>
        <v>0</v>
      </c>
      <c r="Q46" s="13"/>
      <c r="R46" s="8">
        <f t="shared" si="42"/>
        <v>0</v>
      </c>
      <c r="S46" s="10">
        <f t="shared" si="34"/>
        <v>0</v>
      </c>
      <c r="T46" s="11">
        <f t="shared" si="35"/>
        <v>0</v>
      </c>
      <c r="U46" s="13"/>
      <c r="V46" s="13"/>
      <c r="W46" s="8">
        <f t="shared" si="43"/>
        <v>0</v>
      </c>
      <c r="X46" s="13"/>
      <c r="Y46" s="8">
        <f t="shared" si="20"/>
        <v>0</v>
      </c>
      <c r="Z46" s="13"/>
      <c r="AA46" s="13"/>
      <c r="AB46" s="8">
        <f t="shared" si="44"/>
        <v>0</v>
      </c>
      <c r="AC46" s="11">
        <f t="shared" si="36"/>
        <v>0</v>
      </c>
      <c r="AD46" s="18" t="s">
        <v>52</v>
      </c>
      <c r="AE46" s="8">
        <f t="shared" si="37"/>
        <v>1</v>
      </c>
      <c r="AF46" s="18"/>
      <c r="AG46" s="8">
        <f t="shared" si="38"/>
        <v>0</v>
      </c>
      <c r="AH46" s="18" t="s">
        <v>44</v>
      </c>
      <c r="AI46" s="9">
        <f t="shared" si="39"/>
        <v>3</v>
      </c>
      <c r="AJ46" s="11">
        <f t="shared" si="26"/>
        <v>4</v>
      </c>
      <c r="AK46" s="27">
        <f t="shared" si="27"/>
        <v>4</v>
      </c>
      <c r="AL46" s="28">
        <v>15.5</v>
      </c>
      <c r="AM46" s="29">
        <f t="shared" si="40"/>
        <v>19.5</v>
      </c>
    </row>
    <row r="47" spans="1:39" s="1" customFormat="1" ht="24" customHeight="1" thickBot="1" x14ac:dyDescent="0.4">
      <c r="A47" s="22">
        <v>43</v>
      </c>
      <c r="B47" s="23" t="s">
        <v>126</v>
      </c>
      <c r="C47" s="23" t="s">
        <v>120</v>
      </c>
      <c r="D47" s="23" t="s">
        <v>127</v>
      </c>
      <c r="E47" s="21" t="s">
        <v>85</v>
      </c>
      <c r="F47" s="13" t="s">
        <v>73</v>
      </c>
      <c r="G47" s="8">
        <f t="shared" si="28"/>
        <v>8</v>
      </c>
      <c r="H47" s="12" t="b">
        <f t="shared" si="29"/>
        <v>1</v>
      </c>
      <c r="I47" s="20" t="s">
        <v>53</v>
      </c>
      <c r="J47" s="8">
        <f t="shared" si="30"/>
        <v>0</v>
      </c>
      <c r="K47" s="12" t="b">
        <f t="shared" si="31"/>
        <v>0</v>
      </c>
      <c r="L47" s="20" t="s">
        <v>53</v>
      </c>
      <c r="M47" s="8">
        <f t="shared" si="32"/>
        <v>0</v>
      </c>
      <c r="N47" s="10">
        <f t="shared" si="33"/>
        <v>8</v>
      </c>
      <c r="O47" s="13"/>
      <c r="P47" s="8">
        <v>1.5</v>
      </c>
      <c r="Q47" s="13"/>
      <c r="R47" s="8">
        <v>0.56000000000000005</v>
      </c>
      <c r="S47" s="10">
        <f t="shared" si="34"/>
        <v>2.06</v>
      </c>
      <c r="T47" s="11">
        <f t="shared" si="35"/>
        <v>10.06</v>
      </c>
      <c r="U47" s="13"/>
      <c r="V47" s="13"/>
      <c r="W47" s="8">
        <v>1</v>
      </c>
      <c r="X47" s="13"/>
      <c r="Y47" s="8">
        <f t="shared" si="20"/>
        <v>0</v>
      </c>
      <c r="Z47" s="13"/>
      <c r="AA47" s="13"/>
      <c r="AB47" s="8">
        <v>4</v>
      </c>
      <c r="AC47" s="11">
        <f t="shared" si="36"/>
        <v>5</v>
      </c>
      <c r="AD47" s="18" t="s">
        <v>52</v>
      </c>
      <c r="AE47" s="8">
        <f t="shared" si="37"/>
        <v>1</v>
      </c>
      <c r="AF47" s="18"/>
      <c r="AG47" s="8">
        <f t="shared" si="38"/>
        <v>0</v>
      </c>
      <c r="AH47" s="18" t="s">
        <v>68</v>
      </c>
      <c r="AI47" s="9">
        <f t="shared" si="39"/>
        <v>0</v>
      </c>
      <c r="AJ47" s="11">
        <f t="shared" si="26"/>
        <v>1</v>
      </c>
      <c r="AK47" s="27">
        <f t="shared" si="27"/>
        <v>16.060000000000002</v>
      </c>
      <c r="AL47" s="28">
        <v>18.75</v>
      </c>
      <c r="AM47" s="29">
        <f t="shared" si="40"/>
        <v>34.81</v>
      </c>
    </row>
    <row r="48" spans="1:39" s="1" customFormat="1" ht="24" customHeight="1" thickBot="1" x14ac:dyDescent="0.4">
      <c r="A48" s="22">
        <v>44</v>
      </c>
      <c r="B48" s="23" t="s">
        <v>171</v>
      </c>
      <c r="C48" s="23" t="s">
        <v>88</v>
      </c>
      <c r="D48" s="23" t="s">
        <v>130</v>
      </c>
      <c r="E48" s="21" t="s">
        <v>85</v>
      </c>
      <c r="F48" s="20" t="s">
        <v>53</v>
      </c>
      <c r="G48" s="8">
        <f t="shared" si="28"/>
        <v>0</v>
      </c>
      <c r="H48" s="12" t="b">
        <f t="shared" si="29"/>
        <v>0</v>
      </c>
      <c r="I48" s="13" t="s">
        <v>73</v>
      </c>
      <c r="J48" s="8">
        <f t="shared" si="30"/>
        <v>5</v>
      </c>
      <c r="K48" s="12" t="b">
        <f t="shared" si="31"/>
        <v>0</v>
      </c>
      <c r="L48" s="13" t="s">
        <v>44</v>
      </c>
      <c r="M48" s="8">
        <f t="shared" si="32"/>
        <v>3</v>
      </c>
      <c r="N48" s="10">
        <f t="shared" si="33"/>
        <v>8</v>
      </c>
      <c r="O48" s="13"/>
      <c r="P48" s="8">
        <f t="shared" ref="P48:P54" si="45">IF(0.5*O48/15&lt;=5,0.5*O48/15,5)</f>
        <v>0</v>
      </c>
      <c r="Q48" s="13"/>
      <c r="R48" s="8">
        <f>IF(0.5*Q48/25&lt;=3,0.5*Q48/25,3)</f>
        <v>0</v>
      </c>
      <c r="S48" s="10">
        <f t="shared" si="34"/>
        <v>0</v>
      </c>
      <c r="T48" s="11">
        <f t="shared" si="35"/>
        <v>8</v>
      </c>
      <c r="U48" s="13"/>
      <c r="V48" s="13"/>
      <c r="W48" s="8">
        <f t="shared" ref="W48:W54" si="46">IF(0.25*(U48*4+QUOTIENT(V48,3))&lt;7,0.25*(U48*4+QUOTIENT(V48,3)),7)</f>
        <v>0</v>
      </c>
      <c r="X48" s="13"/>
      <c r="Y48" s="8">
        <f t="shared" si="20"/>
        <v>0</v>
      </c>
      <c r="Z48" s="13"/>
      <c r="AA48" s="13"/>
      <c r="AB48" s="8">
        <f t="shared" ref="AB48:AB54" si="47">IF(Z48*12+AA48&lt;96,0,IF((Z48-8)+0.25*QUOTIENT(AA48,3)&lt;4,(Z48-8)+0.25*QUOTIENT(AA48,3),4))</f>
        <v>0</v>
      </c>
      <c r="AC48" s="11">
        <f t="shared" si="36"/>
        <v>0</v>
      </c>
      <c r="AD48" s="18"/>
      <c r="AE48" s="8">
        <f t="shared" si="37"/>
        <v>0</v>
      </c>
      <c r="AF48" s="18"/>
      <c r="AG48" s="8">
        <f t="shared" si="38"/>
        <v>0</v>
      </c>
      <c r="AH48" s="18" t="s">
        <v>44</v>
      </c>
      <c r="AI48" s="9">
        <f t="shared" si="39"/>
        <v>3</v>
      </c>
      <c r="AJ48" s="11">
        <f t="shared" si="26"/>
        <v>3</v>
      </c>
      <c r="AK48" s="27">
        <f t="shared" si="27"/>
        <v>11</v>
      </c>
      <c r="AL48" s="28">
        <v>17.25</v>
      </c>
      <c r="AM48" s="29">
        <f t="shared" si="40"/>
        <v>28.25</v>
      </c>
    </row>
    <row r="49" spans="1:39" s="1" customFormat="1" ht="24" customHeight="1" thickBot="1" x14ac:dyDescent="0.4">
      <c r="A49" s="22">
        <v>45</v>
      </c>
      <c r="B49" s="23" t="s">
        <v>117</v>
      </c>
      <c r="C49" s="23" t="s">
        <v>118</v>
      </c>
      <c r="D49" s="23" t="s">
        <v>119</v>
      </c>
      <c r="E49" s="21" t="s">
        <v>85</v>
      </c>
      <c r="F49" s="20" t="s">
        <v>53</v>
      </c>
      <c r="G49" s="8">
        <f t="shared" si="28"/>
        <v>0</v>
      </c>
      <c r="H49" s="12" t="b">
        <f t="shared" si="29"/>
        <v>0</v>
      </c>
      <c r="I49" s="13" t="s">
        <v>73</v>
      </c>
      <c r="J49" s="8">
        <f t="shared" si="30"/>
        <v>5</v>
      </c>
      <c r="K49" s="12" t="b">
        <f t="shared" si="31"/>
        <v>0</v>
      </c>
      <c r="L49" s="20" t="s">
        <v>53</v>
      </c>
      <c r="M49" s="8">
        <f t="shared" si="32"/>
        <v>0</v>
      </c>
      <c r="N49" s="10">
        <f t="shared" si="33"/>
        <v>5</v>
      </c>
      <c r="O49" s="13"/>
      <c r="P49" s="8">
        <f t="shared" si="45"/>
        <v>0</v>
      </c>
      <c r="Q49" s="13"/>
      <c r="R49" s="8">
        <f>IF(0.5*Q49/25&lt;=3,0.5*Q49/25,3)</f>
        <v>0</v>
      </c>
      <c r="S49" s="10">
        <f t="shared" si="34"/>
        <v>0</v>
      </c>
      <c r="T49" s="11">
        <f t="shared" si="35"/>
        <v>5</v>
      </c>
      <c r="U49" s="13"/>
      <c r="V49" s="13"/>
      <c r="W49" s="8">
        <f t="shared" si="46"/>
        <v>0</v>
      </c>
      <c r="X49" s="13"/>
      <c r="Y49" s="8">
        <f t="shared" si="20"/>
        <v>0</v>
      </c>
      <c r="Z49" s="13"/>
      <c r="AA49" s="13"/>
      <c r="AB49" s="8">
        <f t="shared" si="47"/>
        <v>0</v>
      </c>
      <c r="AC49" s="11">
        <f t="shared" si="36"/>
        <v>0</v>
      </c>
      <c r="AD49" s="18" t="s">
        <v>51</v>
      </c>
      <c r="AE49" s="8">
        <f t="shared" si="37"/>
        <v>1.5</v>
      </c>
      <c r="AF49" s="18" t="s">
        <v>52</v>
      </c>
      <c r="AG49" s="8">
        <f t="shared" si="38"/>
        <v>0.5</v>
      </c>
      <c r="AH49" s="18" t="s">
        <v>44</v>
      </c>
      <c r="AI49" s="9">
        <f t="shared" si="39"/>
        <v>3</v>
      </c>
      <c r="AJ49" s="11">
        <f t="shared" si="26"/>
        <v>5</v>
      </c>
      <c r="AK49" s="27">
        <f t="shared" si="27"/>
        <v>10</v>
      </c>
      <c r="AL49" s="28">
        <v>14.75</v>
      </c>
      <c r="AM49" s="29">
        <f t="shared" si="40"/>
        <v>24.75</v>
      </c>
    </row>
    <row r="50" spans="1:39" s="1" customFormat="1" ht="24" customHeight="1" thickBot="1" x14ac:dyDescent="0.4">
      <c r="A50" s="22">
        <v>46</v>
      </c>
      <c r="B50" s="23" t="s">
        <v>172</v>
      </c>
      <c r="C50" s="23" t="s">
        <v>69</v>
      </c>
      <c r="D50" s="23" t="s">
        <v>143</v>
      </c>
      <c r="E50" s="21" t="s">
        <v>85</v>
      </c>
      <c r="F50" s="20" t="s">
        <v>53</v>
      </c>
      <c r="G50" s="8">
        <f t="shared" si="28"/>
        <v>0</v>
      </c>
      <c r="H50" s="12" t="b">
        <f t="shared" si="29"/>
        <v>0</v>
      </c>
      <c r="I50" s="13" t="s">
        <v>44</v>
      </c>
      <c r="J50" s="8">
        <f t="shared" si="30"/>
        <v>3</v>
      </c>
      <c r="K50" s="12" t="b">
        <f t="shared" si="31"/>
        <v>1</v>
      </c>
      <c r="L50" s="20" t="s">
        <v>53</v>
      </c>
      <c r="M50" s="8">
        <f t="shared" si="32"/>
        <v>0</v>
      </c>
      <c r="N50" s="10">
        <f t="shared" si="33"/>
        <v>3</v>
      </c>
      <c r="O50" s="13"/>
      <c r="P50" s="8">
        <f t="shared" si="45"/>
        <v>0</v>
      </c>
      <c r="Q50" s="13"/>
      <c r="R50" s="8">
        <f>IF(0.5*Q50/25&lt;=3,0.5*Q50/25,3)</f>
        <v>0</v>
      </c>
      <c r="S50" s="10">
        <f t="shared" si="34"/>
        <v>0</v>
      </c>
      <c r="T50" s="11">
        <f t="shared" si="35"/>
        <v>3</v>
      </c>
      <c r="U50" s="13"/>
      <c r="V50" s="13"/>
      <c r="W50" s="8">
        <f t="shared" si="46"/>
        <v>0</v>
      </c>
      <c r="X50" s="13"/>
      <c r="Y50" s="8">
        <f t="shared" si="20"/>
        <v>0</v>
      </c>
      <c r="Z50" s="13"/>
      <c r="AA50" s="13"/>
      <c r="AB50" s="8">
        <f t="shared" si="47"/>
        <v>0</v>
      </c>
      <c r="AC50" s="11">
        <f t="shared" si="36"/>
        <v>0</v>
      </c>
      <c r="AD50" s="18" t="s">
        <v>52</v>
      </c>
      <c r="AE50" s="8">
        <f t="shared" si="37"/>
        <v>1</v>
      </c>
      <c r="AF50" s="18"/>
      <c r="AG50" s="8">
        <f t="shared" si="38"/>
        <v>0</v>
      </c>
      <c r="AH50" s="18" t="s">
        <v>44</v>
      </c>
      <c r="AI50" s="9">
        <f t="shared" si="39"/>
        <v>3</v>
      </c>
      <c r="AJ50" s="11">
        <f t="shared" si="26"/>
        <v>4</v>
      </c>
      <c r="AK50" s="27">
        <f t="shared" si="27"/>
        <v>7</v>
      </c>
      <c r="AL50" s="28">
        <v>16.25</v>
      </c>
      <c r="AM50" s="29">
        <f t="shared" si="40"/>
        <v>23.25</v>
      </c>
    </row>
    <row r="51" spans="1:39" s="1" customFormat="1" ht="24" customHeight="1" thickBot="1" x14ac:dyDescent="0.4">
      <c r="A51" s="22">
        <v>47</v>
      </c>
      <c r="B51" s="23" t="s">
        <v>161</v>
      </c>
      <c r="C51" s="23" t="s">
        <v>153</v>
      </c>
      <c r="D51" s="23" t="s">
        <v>162</v>
      </c>
      <c r="E51" s="21" t="s">
        <v>85</v>
      </c>
      <c r="F51" s="20" t="s">
        <v>53</v>
      </c>
      <c r="G51" s="8">
        <f t="shared" si="28"/>
        <v>0</v>
      </c>
      <c r="H51" s="12" t="b">
        <f t="shared" si="29"/>
        <v>0</v>
      </c>
      <c r="I51" s="20" t="s">
        <v>53</v>
      </c>
      <c r="J51" s="8">
        <f t="shared" si="30"/>
        <v>0</v>
      </c>
      <c r="K51" s="12" t="b">
        <f t="shared" si="31"/>
        <v>0</v>
      </c>
      <c r="L51" s="20" t="s">
        <v>53</v>
      </c>
      <c r="M51" s="8">
        <f t="shared" si="32"/>
        <v>0</v>
      </c>
      <c r="N51" s="10">
        <f t="shared" si="33"/>
        <v>0</v>
      </c>
      <c r="O51" s="13"/>
      <c r="P51" s="8">
        <f t="shared" si="45"/>
        <v>0</v>
      </c>
      <c r="Q51" s="13"/>
      <c r="R51" s="8">
        <f>IF(0.5*Q51/25&lt;=3,0.5*Q51/25,3)</f>
        <v>0</v>
      </c>
      <c r="S51" s="10">
        <f t="shared" si="34"/>
        <v>0</v>
      </c>
      <c r="T51" s="11">
        <f t="shared" si="35"/>
        <v>0</v>
      </c>
      <c r="U51" s="13"/>
      <c r="V51" s="13"/>
      <c r="W51" s="8">
        <f t="shared" si="46"/>
        <v>0</v>
      </c>
      <c r="X51" s="13"/>
      <c r="Y51" s="8">
        <f t="shared" si="20"/>
        <v>0</v>
      </c>
      <c r="Z51" s="13"/>
      <c r="AA51" s="13"/>
      <c r="AB51" s="8">
        <f t="shared" si="47"/>
        <v>0</v>
      </c>
      <c r="AC51" s="11">
        <f t="shared" si="36"/>
        <v>0</v>
      </c>
      <c r="AD51" s="18" t="s">
        <v>52</v>
      </c>
      <c r="AE51" s="8">
        <f t="shared" si="37"/>
        <v>1</v>
      </c>
      <c r="AF51" s="18"/>
      <c r="AG51" s="8">
        <f t="shared" si="38"/>
        <v>0</v>
      </c>
      <c r="AH51" s="18" t="s">
        <v>44</v>
      </c>
      <c r="AI51" s="9">
        <f t="shared" si="39"/>
        <v>3</v>
      </c>
      <c r="AJ51" s="11">
        <f t="shared" si="26"/>
        <v>4</v>
      </c>
      <c r="AK51" s="27">
        <f t="shared" si="27"/>
        <v>4</v>
      </c>
      <c r="AL51" s="28">
        <v>14.25</v>
      </c>
      <c r="AM51" s="29">
        <f t="shared" si="40"/>
        <v>18.25</v>
      </c>
    </row>
    <row r="52" spans="1:39" s="1" customFormat="1" ht="24" customHeight="1" thickBot="1" x14ac:dyDescent="0.4">
      <c r="A52" s="22">
        <v>48</v>
      </c>
      <c r="B52" s="23" t="s">
        <v>137</v>
      </c>
      <c r="C52" s="23" t="s">
        <v>59</v>
      </c>
      <c r="D52" s="23" t="s">
        <v>138</v>
      </c>
      <c r="E52" s="21" t="s">
        <v>110</v>
      </c>
      <c r="F52" s="20" t="s">
        <v>53</v>
      </c>
      <c r="G52" s="8">
        <f t="shared" si="28"/>
        <v>0</v>
      </c>
      <c r="H52" s="12" t="b">
        <f t="shared" si="29"/>
        <v>0</v>
      </c>
      <c r="I52" s="20" t="s">
        <v>53</v>
      </c>
      <c r="J52" s="8">
        <f t="shared" si="30"/>
        <v>0</v>
      </c>
      <c r="K52" s="12" t="b">
        <f t="shared" si="31"/>
        <v>0</v>
      </c>
      <c r="L52" s="20" t="s">
        <v>53</v>
      </c>
      <c r="M52" s="8">
        <f t="shared" si="32"/>
        <v>0</v>
      </c>
      <c r="N52" s="10">
        <f t="shared" si="33"/>
        <v>0</v>
      </c>
      <c r="O52" s="13"/>
      <c r="P52" s="8">
        <f t="shared" si="45"/>
        <v>0</v>
      </c>
      <c r="Q52" s="13"/>
      <c r="R52" s="8">
        <v>3</v>
      </c>
      <c r="S52" s="10">
        <f t="shared" si="34"/>
        <v>3</v>
      </c>
      <c r="T52" s="11">
        <f t="shared" si="35"/>
        <v>3</v>
      </c>
      <c r="U52" s="13"/>
      <c r="V52" s="13"/>
      <c r="W52" s="8">
        <f t="shared" si="46"/>
        <v>0</v>
      </c>
      <c r="X52" s="13"/>
      <c r="Y52" s="8">
        <f t="shared" si="20"/>
        <v>0</v>
      </c>
      <c r="Z52" s="13"/>
      <c r="AA52" s="13"/>
      <c r="AB52" s="8">
        <f t="shared" si="47"/>
        <v>0</v>
      </c>
      <c r="AC52" s="11">
        <f t="shared" si="36"/>
        <v>0</v>
      </c>
      <c r="AD52" s="18" t="s">
        <v>52</v>
      </c>
      <c r="AE52" s="8">
        <f t="shared" si="37"/>
        <v>1</v>
      </c>
      <c r="AF52" s="18"/>
      <c r="AG52" s="8">
        <f t="shared" si="38"/>
        <v>0</v>
      </c>
      <c r="AH52" s="18" t="s">
        <v>44</v>
      </c>
      <c r="AI52" s="9">
        <f t="shared" si="39"/>
        <v>3</v>
      </c>
      <c r="AJ52" s="11">
        <f t="shared" si="26"/>
        <v>4</v>
      </c>
      <c r="AK52" s="27">
        <f t="shared" si="27"/>
        <v>7</v>
      </c>
      <c r="AL52" s="28">
        <v>16.600000000000001</v>
      </c>
      <c r="AM52" s="29">
        <f t="shared" si="40"/>
        <v>23.6</v>
      </c>
    </row>
    <row r="53" spans="1:39" s="1" customFormat="1" ht="24" customHeight="1" thickBot="1" x14ac:dyDescent="0.4">
      <c r="A53" s="22">
        <v>49</v>
      </c>
      <c r="B53" s="23" t="s">
        <v>158</v>
      </c>
      <c r="C53" s="23" t="s">
        <v>90</v>
      </c>
      <c r="D53" s="23" t="s">
        <v>124</v>
      </c>
      <c r="E53" s="21" t="s">
        <v>110</v>
      </c>
      <c r="F53" s="20" t="s">
        <v>53</v>
      </c>
      <c r="G53" s="8">
        <f t="shared" si="28"/>
        <v>0</v>
      </c>
      <c r="H53" s="12" t="b">
        <f t="shared" si="29"/>
        <v>0</v>
      </c>
      <c r="I53" s="13" t="s">
        <v>44</v>
      </c>
      <c r="J53" s="8">
        <f t="shared" si="30"/>
        <v>3</v>
      </c>
      <c r="K53" s="12" t="b">
        <f t="shared" si="31"/>
        <v>1</v>
      </c>
      <c r="L53" s="20" t="s">
        <v>53</v>
      </c>
      <c r="M53" s="8">
        <f t="shared" si="32"/>
        <v>0</v>
      </c>
      <c r="N53" s="10">
        <f t="shared" si="33"/>
        <v>3</v>
      </c>
      <c r="O53" s="13"/>
      <c r="P53" s="8">
        <f t="shared" si="45"/>
        <v>0</v>
      </c>
      <c r="Q53" s="13"/>
      <c r="R53" s="8">
        <f>IF(0.5*Q53/25&lt;=3,0.5*Q53/25,3)</f>
        <v>0</v>
      </c>
      <c r="S53" s="10">
        <f t="shared" si="34"/>
        <v>0</v>
      </c>
      <c r="T53" s="11">
        <f t="shared" si="35"/>
        <v>3</v>
      </c>
      <c r="U53" s="13"/>
      <c r="V53" s="13"/>
      <c r="W53" s="8">
        <f t="shared" si="46"/>
        <v>0</v>
      </c>
      <c r="X53" s="13"/>
      <c r="Y53" s="8">
        <f t="shared" si="20"/>
        <v>0</v>
      </c>
      <c r="Z53" s="13"/>
      <c r="AA53" s="13"/>
      <c r="AB53" s="8">
        <f t="shared" si="47"/>
        <v>0</v>
      </c>
      <c r="AC53" s="11">
        <f t="shared" si="36"/>
        <v>0</v>
      </c>
      <c r="AD53" s="18" t="s">
        <v>52</v>
      </c>
      <c r="AE53" s="8">
        <f t="shared" si="37"/>
        <v>1</v>
      </c>
      <c r="AF53" s="18"/>
      <c r="AG53" s="8">
        <f t="shared" si="38"/>
        <v>0</v>
      </c>
      <c r="AH53" s="18" t="s">
        <v>44</v>
      </c>
      <c r="AI53" s="9">
        <f t="shared" si="39"/>
        <v>3</v>
      </c>
      <c r="AJ53" s="11">
        <f t="shared" si="26"/>
        <v>4</v>
      </c>
      <c r="AK53" s="27">
        <f t="shared" si="27"/>
        <v>7</v>
      </c>
      <c r="AL53" s="28">
        <v>15</v>
      </c>
      <c r="AM53" s="29">
        <f t="shared" si="40"/>
        <v>22</v>
      </c>
    </row>
    <row r="54" spans="1:39" s="1" customFormat="1" ht="24" customHeight="1" thickBot="1" x14ac:dyDescent="0.4">
      <c r="A54" s="22">
        <v>50</v>
      </c>
      <c r="B54" s="23" t="s">
        <v>152</v>
      </c>
      <c r="C54" s="23" t="s">
        <v>153</v>
      </c>
      <c r="D54" s="23" t="s">
        <v>92</v>
      </c>
      <c r="E54" s="21" t="s">
        <v>110</v>
      </c>
      <c r="F54" s="20" t="s">
        <v>53</v>
      </c>
      <c r="G54" s="8">
        <f t="shared" si="28"/>
        <v>0</v>
      </c>
      <c r="H54" s="12" t="b">
        <f t="shared" si="29"/>
        <v>0</v>
      </c>
      <c r="I54" s="20" t="s">
        <v>53</v>
      </c>
      <c r="J54" s="8">
        <f t="shared" si="30"/>
        <v>0</v>
      </c>
      <c r="K54" s="12" t="b">
        <f t="shared" si="31"/>
        <v>0</v>
      </c>
      <c r="L54" s="20" t="s">
        <v>53</v>
      </c>
      <c r="M54" s="8">
        <f t="shared" si="32"/>
        <v>0</v>
      </c>
      <c r="N54" s="10">
        <f t="shared" si="33"/>
        <v>0</v>
      </c>
      <c r="O54" s="13"/>
      <c r="P54" s="8">
        <f t="shared" si="45"/>
        <v>0</v>
      </c>
      <c r="Q54" s="13"/>
      <c r="R54" s="8">
        <f>IF(0.5*Q54/25&lt;=3,0.5*Q54/25,3)</f>
        <v>0</v>
      </c>
      <c r="S54" s="10">
        <f t="shared" si="34"/>
        <v>0</v>
      </c>
      <c r="T54" s="11">
        <f t="shared" si="35"/>
        <v>0</v>
      </c>
      <c r="U54" s="13"/>
      <c r="V54" s="13"/>
      <c r="W54" s="8">
        <f t="shared" si="46"/>
        <v>0</v>
      </c>
      <c r="X54" s="13"/>
      <c r="Y54" s="8">
        <f t="shared" si="20"/>
        <v>0</v>
      </c>
      <c r="Z54" s="13"/>
      <c r="AA54" s="13"/>
      <c r="AB54" s="8">
        <f t="shared" si="47"/>
        <v>0</v>
      </c>
      <c r="AC54" s="11">
        <f t="shared" si="36"/>
        <v>0</v>
      </c>
      <c r="AD54" s="18" t="s">
        <v>45</v>
      </c>
      <c r="AE54" s="8">
        <f t="shared" si="37"/>
        <v>2</v>
      </c>
      <c r="AF54" s="18"/>
      <c r="AG54" s="8">
        <f t="shared" si="38"/>
        <v>0</v>
      </c>
      <c r="AH54" s="18" t="s">
        <v>44</v>
      </c>
      <c r="AI54" s="9">
        <f t="shared" si="39"/>
        <v>3</v>
      </c>
      <c r="AJ54" s="11">
        <f t="shared" si="26"/>
        <v>5</v>
      </c>
      <c r="AK54" s="27">
        <f t="shared" si="27"/>
        <v>5</v>
      </c>
      <c r="AL54" s="28">
        <v>15</v>
      </c>
      <c r="AM54" s="29">
        <f t="shared" si="40"/>
        <v>20</v>
      </c>
    </row>
    <row r="55" spans="1:39" s="1" customFormat="1" ht="24" customHeight="1" thickBot="1" x14ac:dyDescent="0.4">
      <c r="A55" s="22">
        <v>51</v>
      </c>
      <c r="B55" s="22" t="s">
        <v>40</v>
      </c>
      <c r="C55" s="22" t="s">
        <v>41</v>
      </c>
      <c r="D55" s="22" t="s">
        <v>42</v>
      </c>
      <c r="E55" s="21" t="s">
        <v>43</v>
      </c>
      <c r="F55" s="20" t="s">
        <v>53</v>
      </c>
      <c r="G55" s="8">
        <f t="shared" si="28"/>
        <v>0</v>
      </c>
      <c r="H55" s="12" t="b">
        <f t="shared" si="29"/>
        <v>0</v>
      </c>
      <c r="I55" s="13" t="s">
        <v>44</v>
      </c>
      <c r="J55" s="8">
        <f t="shared" si="30"/>
        <v>3</v>
      </c>
      <c r="K55" s="12" t="b">
        <f t="shared" si="31"/>
        <v>1</v>
      </c>
      <c r="L55" s="20" t="s">
        <v>53</v>
      </c>
      <c r="M55" s="8">
        <f t="shared" si="32"/>
        <v>0</v>
      </c>
      <c r="N55" s="10">
        <f t="shared" si="33"/>
        <v>3</v>
      </c>
      <c r="O55" s="13"/>
      <c r="P55" s="8">
        <v>2.83</v>
      </c>
      <c r="Q55" s="13"/>
      <c r="R55" s="8">
        <v>1.2</v>
      </c>
      <c r="S55" s="10">
        <f t="shared" si="34"/>
        <v>4.03</v>
      </c>
      <c r="T55" s="11">
        <f t="shared" si="35"/>
        <v>7.03</v>
      </c>
      <c r="U55" s="13"/>
      <c r="V55" s="13"/>
      <c r="W55" s="8">
        <v>2</v>
      </c>
      <c r="X55" s="13"/>
      <c r="Y55" s="8">
        <v>0</v>
      </c>
      <c r="Z55" s="13"/>
      <c r="AA55" s="13"/>
      <c r="AB55" s="8">
        <v>3</v>
      </c>
      <c r="AC55" s="11">
        <f t="shared" si="36"/>
        <v>5</v>
      </c>
      <c r="AD55" s="18"/>
      <c r="AE55" s="8">
        <v>2</v>
      </c>
      <c r="AF55" s="18"/>
      <c r="AG55" s="8">
        <f t="shared" si="38"/>
        <v>0</v>
      </c>
      <c r="AH55" s="18"/>
      <c r="AI55" s="9">
        <f t="shared" si="39"/>
        <v>0</v>
      </c>
      <c r="AJ55" s="11">
        <f t="shared" si="26"/>
        <v>2</v>
      </c>
      <c r="AK55" s="27">
        <f t="shared" si="27"/>
        <v>14.030000000000001</v>
      </c>
      <c r="AL55" s="28">
        <v>19.25</v>
      </c>
      <c r="AM55" s="29">
        <f t="shared" si="40"/>
        <v>33.28</v>
      </c>
    </row>
    <row r="56" spans="1:39" s="1" customFormat="1" ht="24" customHeight="1" thickBot="1" x14ac:dyDescent="0.4">
      <c r="A56" s="22">
        <v>52</v>
      </c>
      <c r="B56" s="23" t="s">
        <v>65</v>
      </c>
      <c r="C56" s="23" t="s">
        <v>66</v>
      </c>
      <c r="D56" s="23" t="s">
        <v>67</v>
      </c>
      <c r="E56" s="21" t="s">
        <v>43</v>
      </c>
      <c r="F56" s="20" t="s">
        <v>53</v>
      </c>
      <c r="G56" s="8">
        <f t="shared" si="28"/>
        <v>0</v>
      </c>
      <c r="H56" s="12" t="b">
        <f t="shared" si="29"/>
        <v>0</v>
      </c>
      <c r="I56" s="20" t="s">
        <v>53</v>
      </c>
      <c r="J56" s="8">
        <f t="shared" si="30"/>
        <v>0</v>
      </c>
      <c r="K56" s="12" t="b">
        <f t="shared" si="31"/>
        <v>0</v>
      </c>
      <c r="L56" s="13" t="s">
        <v>44</v>
      </c>
      <c r="M56" s="8">
        <f t="shared" si="32"/>
        <v>3</v>
      </c>
      <c r="N56" s="10">
        <f t="shared" si="33"/>
        <v>3</v>
      </c>
      <c r="O56" s="13"/>
      <c r="P56" s="8">
        <v>1.5</v>
      </c>
      <c r="Q56" s="13"/>
      <c r="R56" s="8">
        <v>0.56000000000000005</v>
      </c>
      <c r="S56" s="10">
        <f t="shared" si="34"/>
        <v>2.06</v>
      </c>
      <c r="T56" s="11">
        <f t="shared" si="35"/>
        <v>5.0600000000000005</v>
      </c>
      <c r="U56" s="13"/>
      <c r="V56" s="13"/>
      <c r="W56" s="8">
        <v>1</v>
      </c>
      <c r="X56" s="13"/>
      <c r="Y56" s="8">
        <f t="shared" ref="Y56:Y64" si="48">IF(0.25*(X56/50)&lt;4,0.25*(X56/50),4)</f>
        <v>0</v>
      </c>
      <c r="Z56" s="13"/>
      <c r="AA56" s="13"/>
      <c r="AB56" s="8">
        <v>4</v>
      </c>
      <c r="AC56" s="11">
        <f t="shared" si="36"/>
        <v>5</v>
      </c>
      <c r="AD56" s="18" t="s">
        <v>52</v>
      </c>
      <c r="AE56" s="8">
        <f t="shared" ref="AE56:AE64" si="49">IF(AD56="B2",1,IF(AD56="C1",1.5,IF(AD56="C2",2,0)))</f>
        <v>1</v>
      </c>
      <c r="AF56" s="18"/>
      <c r="AG56" s="8">
        <f t="shared" si="38"/>
        <v>0</v>
      </c>
      <c r="AH56" s="18"/>
      <c r="AI56" s="9">
        <f t="shared" si="39"/>
        <v>0</v>
      </c>
      <c r="AJ56" s="11">
        <f t="shared" si="26"/>
        <v>1</v>
      </c>
      <c r="AK56" s="27">
        <f t="shared" si="27"/>
        <v>11.06</v>
      </c>
      <c r="AL56" s="28">
        <v>19.5</v>
      </c>
      <c r="AM56" s="29">
        <f t="shared" si="40"/>
        <v>30.560000000000002</v>
      </c>
    </row>
    <row r="57" spans="1:39" s="1" customFormat="1" ht="24" customHeight="1" thickBot="1" x14ac:dyDescent="0.4">
      <c r="A57" s="22">
        <v>53</v>
      </c>
      <c r="B57" s="23" t="s">
        <v>100</v>
      </c>
      <c r="C57" s="23" t="s">
        <v>101</v>
      </c>
      <c r="D57" s="23" t="s">
        <v>102</v>
      </c>
      <c r="E57" s="21" t="s">
        <v>43</v>
      </c>
      <c r="F57" s="20" t="s">
        <v>53</v>
      </c>
      <c r="G57" s="8">
        <f t="shared" si="28"/>
        <v>0</v>
      </c>
      <c r="H57" s="12" t="b">
        <f t="shared" si="29"/>
        <v>0</v>
      </c>
      <c r="I57" s="13" t="s">
        <v>73</v>
      </c>
      <c r="J57" s="8">
        <f t="shared" si="30"/>
        <v>5</v>
      </c>
      <c r="K57" s="12" t="b">
        <f t="shared" si="31"/>
        <v>0</v>
      </c>
      <c r="L57" s="20" t="s">
        <v>53</v>
      </c>
      <c r="M57" s="8">
        <f t="shared" si="32"/>
        <v>0</v>
      </c>
      <c r="N57" s="10">
        <f t="shared" si="33"/>
        <v>5</v>
      </c>
      <c r="O57" s="13"/>
      <c r="P57" s="8">
        <f>IF(0.5*O57/15&lt;=5,0.5*O57/15,5)</f>
        <v>0</v>
      </c>
      <c r="Q57" s="13"/>
      <c r="R57" s="8">
        <f>IF(0.5*Q57/25&lt;=3,0.5*Q57/25,3)</f>
        <v>0</v>
      </c>
      <c r="S57" s="10">
        <f t="shared" si="34"/>
        <v>0</v>
      </c>
      <c r="T57" s="11">
        <f t="shared" si="35"/>
        <v>5</v>
      </c>
      <c r="U57" s="13"/>
      <c r="V57" s="13"/>
      <c r="W57" s="8">
        <f t="shared" ref="W57:W64" si="50">IF(0.25*(U57*4+QUOTIENT(V57,3))&lt;7,0.25*(U57*4+QUOTIENT(V57,3)),7)</f>
        <v>0</v>
      </c>
      <c r="X57" s="13"/>
      <c r="Y57" s="8">
        <f t="shared" si="48"/>
        <v>0</v>
      </c>
      <c r="Z57" s="13"/>
      <c r="AA57" s="13"/>
      <c r="AB57" s="8">
        <v>3.75</v>
      </c>
      <c r="AC57" s="11">
        <f t="shared" si="36"/>
        <v>3.75</v>
      </c>
      <c r="AD57" s="18" t="s">
        <v>45</v>
      </c>
      <c r="AE57" s="8">
        <f t="shared" si="49"/>
        <v>2</v>
      </c>
      <c r="AF57" s="18" t="s">
        <v>52</v>
      </c>
      <c r="AG57" s="8">
        <f t="shared" si="38"/>
        <v>0.5</v>
      </c>
      <c r="AH57" s="18"/>
      <c r="AI57" s="9">
        <f t="shared" si="39"/>
        <v>0</v>
      </c>
      <c r="AJ57" s="11">
        <f t="shared" si="26"/>
        <v>2.5</v>
      </c>
      <c r="AK57" s="27">
        <f t="shared" si="27"/>
        <v>11.25</v>
      </c>
      <c r="AL57" s="28">
        <v>17</v>
      </c>
      <c r="AM57" s="29">
        <f t="shared" si="40"/>
        <v>28.25</v>
      </c>
    </row>
    <row r="58" spans="1:39" s="1" customFormat="1" ht="24" customHeight="1" thickBot="1" x14ac:dyDescent="0.4">
      <c r="A58" s="22">
        <v>54</v>
      </c>
      <c r="B58" s="23" t="s">
        <v>139</v>
      </c>
      <c r="C58" s="23" t="s">
        <v>140</v>
      </c>
      <c r="D58" s="23" t="s">
        <v>71</v>
      </c>
      <c r="E58" s="21" t="s">
        <v>43</v>
      </c>
      <c r="F58" s="13" t="s">
        <v>44</v>
      </c>
      <c r="G58" s="8">
        <f t="shared" si="28"/>
        <v>6</v>
      </c>
      <c r="H58" s="12" t="b">
        <f t="shared" si="29"/>
        <v>0</v>
      </c>
      <c r="I58" s="20" t="s">
        <v>44</v>
      </c>
      <c r="J58" s="8">
        <f t="shared" si="30"/>
        <v>3</v>
      </c>
      <c r="K58" s="12" t="b">
        <f t="shared" si="31"/>
        <v>1</v>
      </c>
      <c r="L58" s="20" t="s">
        <v>53</v>
      </c>
      <c r="M58" s="8">
        <f t="shared" si="32"/>
        <v>0</v>
      </c>
      <c r="N58" s="10">
        <v>9</v>
      </c>
      <c r="O58" s="13"/>
      <c r="P58" s="8">
        <f>IF(0.5*O58/15&lt;=5,0.5*O58/15,5)</f>
        <v>0</v>
      </c>
      <c r="Q58" s="13"/>
      <c r="R58" s="8">
        <f>IF(0.5*Q58/25&lt;=3,0.5*Q58/25,3)</f>
        <v>0</v>
      </c>
      <c r="S58" s="10">
        <f t="shared" si="34"/>
        <v>0</v>
      </c>
      <c r="T58" s="11">
        <f t="shared" si="35"/>
        <v>9</v>
      </c>
      <c r="U58" s="13"/>
      <c r="V58" s="13"/>
      <c r="W58" s="8">
        <f t="shared" si="50"/>
        <v>0</v>
      </c>
      <c r="X58" s="13"/>
      <c r="Y58" s="8">
        <f t="shared" si="48"/>
        <v>0</v>
      </c>
      <c r="Z58" s="13"/>
      <c r="AA58" s="13"/>
      <c r="AB58" s="8">
        <f>IF(Z58*12+AA58&lt;96,0,IF((Z58-8)+0.25*QUOTIENT(AA58,3)&lt;4,(Z58-8)+0.25*QUOTIENT(AA58,3),4))</f>
        <v>0</v>
      </c>
      <c r="AC58" s="11">
        <f t="shared" si="36"/>
        <v>0</v>
      </c>
      <c r="AD58" s="18" t="s">
        <v>45</v>
      </c>
      <c r="AE58" s="8">
        <f t="shared" si="49"/>
        <v>2</v>
      </c>
      <c r="AF58" s="18" t="s">
        <v>45</v>
      </c>
      <c r="AG58" s="8">
        <f t="shared" si="38"/>
        <v>1</v>
      </c>
      <c r="AH58" s="18"/>
      <c r="AI58" s="9">
        <f t="shared" si="39"/>
        <v>0</v>
      </c>
      <c r="AJ58" s="11">
        <f t="shared" si="26"/>
        <v>3</v>
      </c>
      <c r="AK58" s="27">
        <f t="shared" si="27"/>
        <v>12</v>
      </c>
      <c r="AL58" s="28">
        <v>15.5</v>
      </c>
      <c r="AM58" s="29">
        <f t="shared" si="40"/>
        <v>27.5</v>
      </c>
    </row>
    <row r="59" spans="1:39" s="1" customFormat="1" ht="24" customHeight="1" thickBot="1" x14ac:dyDescent="0.4">
      <c r="A59" s="22">
        <v>55</v>
      </c>
      <c r="B59" s="23" t="s">
        <v>106</v>
      </c>
      <c r="C59" s="23" t="s">
        <v>69</v>
      </c>
      <c r="D59" s="23" t="s">
        <v>63</v>
      </c>
      <c r="E59" s="21" t="s">
        <v>43</v>
      </c>
      <c r="F59" s="20" t="s">
        <v>53</v>
      </c>
      <c r="G59" s="8">
        <f t="shared" si="28"/>
        <v>0</v>
      </c>
      <c r="H59" s="12" t="b">
        <f t="shared" si="29"/>
        <v>0</v>
      </c>
      <c r="I59" s="13" t="s">
        <v>73</v>
      </c>
      <c r="J59" s="8">
        <f t="shared" si="30"/>
        <v>5</v>
      </c>
      <c r="K59" s="12" t="b">
        <f t="shared" si="31"/>
        <v>0</v>
      </c>
      <c r="L59" s="13" t="s">
        <v>44</v>
      </c>
      <c r="M59" s="8">
        <f t="shared" si="32"/>
        <v>3</v>
      </c>
      <c r="N59" s="10">
        <f t="shared" ref="N59:N64" si="51">IF(OR(AND(NOT(H59),NOT(K59)),AND(H59,K59)),G59+J59+M59,MAX(G59,J59)+M59)</f>
        <v>8</v>
      </c>
      <c r="O59" s="13"/>
      <c r="P59" s="8">
        <v>0.96</v>
      </c>
      <c r="Q59" s="13"/>
      <c r="R59" s="8">
        <f>IF(0.5*Q59/25&lt;=3,0.5*Q59/25,3)</f>
        <v>0</v>
      </c>
      <c r="S59" s="10">
        <f t="shared" si="34"/>
        <v>0.96</v>
      </c>
      <c r="T59" s="11">
        <f t="shared" si="35"/>
        <v>8.9600000000000009</v>
      </c>
      <c r="U59" s="13"/>
      <c r="V59" s="13"/>
      <c r="W59" s="8">
        <f t="shared" si="50"/>
        <v>0</v>
      </c>
      <c r="X59" s="13"/>
      <c r="Y59" s="8">
        <f t="shared" si="48"/>
        <v>0</v>
      </c>
      <c r="Z59" s="13"/>
      <c r="AA59" s="13"/>
      <c r="AB59" s="8">
        <f>IF(Z59*12+AA59&lt;96,0,IF((Z59-8)+0.25*QUOTIENT(AA59,3)&lt;4,(Z59-8)+0.25*QUOTIENT(AA59,3),4))</f>
        <v>0</v>
      </c>
      <c r="AC59" s="11">
        <f t="shared" si="36"/>
        <v>0</v>
      </c>
      <c r="AD59" s="18" t="s">
        <v>52</v>
      </c>
      <c r="AE59" s="8">
        <f t="shared" si="49"/>
        <v>1</v>
      </c>
      <c r="AF59" s="18"/>
      <c r="AG59" s="8">
        <f t="shared" si="38"/>
        <v>0</v>
      </c>
      <c r="AH59" s="18"/>
      <c r="AI59" s="9">
        <f t="shared" si="39"/>
        <v>0</v>
      </c>
      <c r="AJ59" s="11">
        <f t="shared" si="26"/>
        <v>1</v>
      </c>
      <c r="AK59" s="27">
        <f t="shared" si="27"/>
        <v>9.9600000000000009</v>
      </c>
      <c r="AL59" s="28">
        <v>15.25</v>
      </c>
      <c r="AM59" s="29">
        <f t="shared" si="40"/>
        <v>25.21</v>
      </c>
    </row>
    <row r="60" spans="1:39" s="1" customFormat="1" ht="24" customHeight="1" thickBot="1" x14ac:dyDescent="0.4">
      <c r="A60" s="22">
        <v>56</v>
      </c>
      <c r="B60" s="23" t="s">
        <v>70</v>
      </c>
      <c r="C60" s="23" t="s">
        <v>71</v>
      </c>
      <c r="D60" s="23" t="s">
        <v>72</v>
      </c>
      <c r="E60" s="21" t="s">
        <v>43</v>
      </c>
      <c r="F60" s="20" t="s">
        <v>53</v>
      </c>
      <c r="G60" s="8">
        <f t="shared" si="28"/>
        <v>0</v>
      </c>
      <c r="H60" s="12" t="b">
        <f t="shared" si="29"/>
        <v>0</v>
      </c>
      <c r="I60" s="13" t="s">
        <v>73</v>
      </c>
      <c r="J60" s="8">
        <f t="shared" si="30"/>
        <v>5</v>
      </c>
      <c r="K60" s="12" t="b">
        <f t="shared" si="31"/>
        <v>0</v>
      </c>
      <c r="L60" s="20" t="s">
        <v>53</v>
      </c>
      <c r="M60" s="8">
        <f t="shared" si="32"/>
        <v>0</v>
      </c>
      <c r="N60" s="10">
        <f t="shared" si="51"/>
        <v>5</v>
      </c>
      <c r="O60" s="13"/>
      <c r="P60" s="8">
        <f>IF(0.5*O60/15&lt;=5,0.5*O60/15,5)</f>
        <v>0</v>
      </c>
      <c r="Q60" s="13"/>
      <c r="R60" s="8">
        <f>IF(0.5*Q60/25&lt;=3,0.5*Q60/25,3)</f>
        <v>0</v>
      </c>
      <c r="S60" s="10">
        <f t="shared" si="34"/>
        <v>0</v>
      </c>
      <c r="T60" s="11">
        <f t="shared" si="35"/>
        <v>5</v>
      </c>
      <c r="U60" s="13"/>
      <c r="V60" s="13"/>
      <c r="W60" s="8">
        <f t="shared" si="50"/>
        <v>0</v>
      </c>
      <c r="X60" s="13"/>
      <c r="Y60" s="8">
        <f t="shared" si="48"/>
        <v>0</v>
      </c>
      <c r="Z60" s="13"/>
      <c r="AA60" s="13"/>
      <c r="AB60" s="8">
        <f>IF(Z60*12+AA60&lt;96,0,IF((Z60-8)+0.25*QUOTIENT(AA60,3)&lt;4,(Z60-8)+0.25*QUOTIENT(AA60,3),4))</f>
        <v>0</v>
      </c>
      <c r="AC60" s="11">
        <f t="shared" si="36"/>
        <v>0</v>
      </c>
      <c r="AD60" s="18" t="s">
        <v>45</v>
      </c>
      <c r="AE60" s="8">
        <f t="shared" si="49"/>
        <v>2</v>
      </c>
      <c r="AF60" s="18"/>
      <c r="AG60" s="8">
        <f t="shared" si="38"/>
        <v>0</v>
      </c>
      <c r="AH60" s="18"/>
      <c r="AI60" s="9">
        <f t="shared" si="39"/>
        <v>0</v>
      </c>
      <c r="AJ60" s="11">
        <f t="shared" si="26"/>
        <v>2</v>
      </c>
      <c r="AK60" s="27">
        <f t="shared" si="27"/>
        <v>7</v>
      </c>
      <c r="AL60" s="28">
        <v>17.8</v>
      </c>
      <c r="AM60" s="29">
        <f t="shared" si="40"/>
        <v>24.8</v>
      </c>
    </row>
    <row r="61" spans="1:39" s="1" customFormat="1" ht="24" customHeight="1" thickBot="1" x14ac:dyDescent="0.4">
      <c r="A61" s="22">
        <v>57</v>
      </c>
      <c r="B61" s="23" t="s">
        <v>94</v>
      </c>
      <c r="C61" s="23" t="s">
        <v>42</v>
      </c>
      <c r="D61" s="23" t="s">
        <v>84</v>
      </c>
      <c r="E61" s="21" t="s">
        <v>43</v>
      </c>
      <c r="F61" s="20" t="s">
        <v>53</v>
      </c>
      <c r="G61" s="8">
        <f t="shared" si="28"/>
        <v>0</v>
      </c>
      <c r="H61" s="12" t="b">
        <f t="shared" si="29"/>
        <v>0</v>
      </c>
      <c r="I61" s="13" t="s">
        <v>44</v>
      </c>
      <c r="J61" s="8">
        <f t="shared" si="30"/>
        <v>3</v>
      </c>
      <c r="K61" s="12" t="b">
        <f t="shared" si="31"/>
        <v>1</v>
      </c>
      <c r="L61" s="20" t="s">
        <v>53</v>
      </c>
      <c r="M61" s="8">
        <f t="shared" si="32"/>
        <v>0</v>
      </c>
      <c r="N61" s="10">
        <f t="shared" si="51"/>
        <v>3</v>
      </c>
      <c r="O61" s="13"/>
      <c r="P61" s="8">
        <f>IF(0.5*O61/15&lt;=5,0.5*O61/15,5)</f>
        <v>0</v>
      </c>
      <c r="Q61" s="13"/>
      <c r="R61" s="8">
        <v>0.84</v>
      </c>
      <c r="S61" s="10">
        <f t="shared" si="34"/>
        <v>0.84</v>
      </c>
      <c r="T61" s="11">
        <f t="shared" si="35"/>
        <v>3.84</v>
      </c>
      <c r="U61" s="13"/>
      <c r="V61" s="13"/>
      <c r="W61" s="8">
        <f t="shared" si="50"/>
        <v>0</v>
      </c>
      <c r="X61" s="13"/>
      <c r="Y61" s="8">
        <f t="shared" si="48"/>
        <v>0</v>
      </c>
      <c r="Z61" s="13"/>
      <c r="AA61" s="13"/>
      <c r="AB61" s="8">
        <v>0</v>
      </c>
      <c r="AC61" s="11">
        <f t="shared" si="36"/>
        <v>0</v>
      </c>
      <c r="AD61" s="18" t="s">
        <v>52</v>
      </c>
      <c r="AE61" s="8">
        <f t="shared" si="49"/>
        <v>1</v>
      </c>
      <c r="AF61" s="18"/>
      <c r="AG61" s="8">
        <f t="shared" si="38"/>
        <v>0</v>
      </c>
      <c r="AH61" s="18"/>
      <c r="AI61" s="9">
        <f t="shared" si="39"/>
        <v>0</v>
      </c>
      <c r="AJ61" s="11">
        <f t="shared" si="26"/>
        <v>1</v>
      </c>
      <c r="AK61" s="27">
        <f t="shared" si="27"/>
        <v>4.84</v>
      </c>
      <c r="AL61" s="28">
        <v>15.75</v>
      </c>
      <c r="AM61" s="29">
        <f t="shared" si="40"/>
        <v>20.59</v>
      </c>
    </row>
    <row r="62" spans="1:39" s="1" customFormat="1" ht="24" customHeight="1" thickBot="1" x14ac:dyDescent="0.4">
      <c r="A62" s="22">
        <v>58</v>
      </c>
      <c r="B62" s="23" t="s">
        <v>167</v>
      </c>
      <c r="C62" s="23" t="s">
        <v>42</v>
      </c>
      <c r="D62" s="23" t="s">
        <v>124</v>
      </c>
      <c r="E62" s="21" t="s">
        <v>43</v>
      </c>
      <c r="F62" s="20" t="s">
        <v>53</v>
      </c>
      <c r="G62" s="8">
        <f t="shared" si="28"/>
        <v>0</v>
      </c>
      <c r="H62" s="12" t="b">
        <f t="shared" si="29"/>
        <v>0</v>
      </c>
      <c r="I62" s="13" t="s">
        <v>44</v>
      </c>
      <c r="J62" s="8">
        <f t="shared" si="30"/>
        <v>3</v>
      </c>
      <c r="K62" s="12" t="b">
        <f t="shared" si="31"/>
        <v>1</v>
      </c>
      <c r="L62" s="20" t="s">
        <v>53</v>
      </c>
      <c r="M62" s="8">
        <f t="shared" si="32"/>
        <v>0</v>
      </c>
      <c r="N62" s="10">
        <f t="shared" si="51"/>
        <v>3</v>
      </c>
      <c r="O62" s="13"/>
      <c r="P62" s="8">
        <f>IF(0.5*O62/15&lt;=5,0.5*O62/15,5)</f>
        <v>0</v>
      </c>
      <c r="Q62" s="13"/>
      <c r="R62" s="8">
        <f>IF(0.5*Q62/25&lt;=3,0.5*Q62/25,3)</f>
        <v>0</v>
      </c>
      <c r="S62" s="10">
        <f t="shared" si="34"/>
        <v>0</v>
      </c>
      <c r="T62" s="11">
        <f t="shared" si="35"/>
        <v>3</v>
      </c>
      <c r="U62" s="13"/>
      <c r="V62" s="13"/>
      <c r="W62" s="8">
        <f t="shared" si="50"/>
        <v>0</v>
      </c>
      <c r="X62" s="13"/>
      <c r="Y62" s="8">
        <f t="shared" si="48"/>
        <v>0</v>
      </c>
      <c r="Z62" s="13"/>
      <c r="AA62" s="13"/>
      <c r="AB62" s="8">
        <f>IF(Z62*12+AA62&lt;96,0,IF((Z62-8)+0.25*QUOTIENT(AA62,3)&lt;4,(Z62-8)+0.25*QUOTIENT(AA62,3),4))</f>
        <v>0</v>
      </c>
      <c r="AC62" s="11">
        <f t="shared" si="36"/>
        <v>0</v>
      </c>
      <c r="AD62" s="18" t="s">
        <v>45</v>
      </c>
      <c r="AE62" s="8">
        <f t="shared" si="49"/>
        <v>2</v>
      </c>
      <c r="AF62" s="18"/>
      <c r="AG62" s="8">
        <f t="shared" si="38"/>
        <v>0</v>
      </c>
      <c r="AH62" s="18"/>
      <c r="AI62" s="9">
        <f t="shared" si="39"/>
        <v>0</v>
      </c>
      <c r="AJ62" s="11">
        <f t="shared" si="26"/>
        <v>2</v>
      </c>
      <c r="AK62" s="27">
        <f t="shared" si="27"/>
        <v>5</v>
      </c>
      <c r="AL62" s="28">
        <v>15</v>
      </c>
      <c r="AM62" s="29">
        <f t="shared" si="40"/>
        <v>20</v>
      </c>
    </row>
    <row r="63" spans="1:39" s="1" customFormat="1" ht="24" customHeight="1" thickBot="1" x14ac:dyDescent="0.4">
      <c r="A63" s="22">
        <v>59</v>
      </c>
      <c r="B63" s="23" t="s">
        <v>91</v>
      </c>
      <c r="C63" s="23" t="s">
        <v>92</v>
      </c>
      <c r="D63" s="23" t="s">
        <v>93</v>
      </c>
      <c r="E63" s="21" t="s">
        <v>43</v>
      </c>
      <c r="F63" s="20" t="s">
        <v>53</v>
      </c>
      <c r="G63" s="8">
        <f t="shared" si="28"/>
        <v>0</v>
      </c>
      <c r="H63" s="12" t="b">
        <f t="shared" si="29"/>
        <v>0</v>
      </c>
      <c r="I63" s="20" t="s">
        <v>53</v>
      </c>
      <c r="J63" s="8">
        <f t="shared" si="30"/>
        <v>0</v>
      </c>
      <c r="K63" s="12" t="b">
        <f t="shared" si="31"/>
        <v>0</v>
      </c>
      <c r="L63" s="13" t="s">
        <v>44</v>
      </c>
      <c r="M63" s="8">
        <f t="shared" si="32"/>
        <v>3</v>
      </c>
      <c r="N63" s="10">
        <f t="shared" si="51"/>
        <v>3</v>
      </c>
      <c r="O63" s="13"/>
      <c r="P63" s="8">
        <f>IF(0.5*O63/15&lt;=5,0.5*O63/15,5)</f>
        <v>0</v>
      </c>
      <c r="Q63" s="13"/>
      <c r="R63" s="8">
        <f>IF(0.5*Q63/25&lt;=3,0.5*Q63/25,3)</f>
        <v>0</v>
      </c>
      <c r="S63" s="10">
        <f t="shared" si="34"/>
        <v>0</v>
      </c>
      <c r="T63" s="11">
        <f t="shared" si="35"/>
        <v>3</v>
      </c>
      <c r="U63" s="13"/>
      <c r="V63" s="13"/>
      <c r="W63" s="8">
        <f t="shared" si="50"/>
        <v>0</v>
      </c>
      <c r="X63" s="13"/>
      <c r="Y63" s="8">
        <f t="shared" si="48"/>
        <v>0</v>
      </c>
      <c r="Z63" s="13"/>
      <c r="AA63" s="13"/>
      <c r="AB63" s="8">
        <f>IF(Z63*12+AA63&lt;96,0,IF((Z63-8)+0.25*QUOTIENT(AA63,3)&lt;4,(Z63-8)+0.25*QUOTIENT(AA63,3),4))</f>
        <v>0</v>
      </c>
      <c r="AC63" s="11">
        <f t="shared" si="36"/>
        <v>0</v>
      </c>
      <c r="AD63" s="18" t="s">
        <v>52</v>
      </c>
      <c r="AE63" s="8">
        <f t="shared" si="49"/>
        <v>1</v>
      </c>
      <c r="AF63" s="18"/>
      <c r="AG63" s="8">
        <f t="shared" si="38"/>
        <v>0</v>
      </c>
      <c r="AH63" s="18"/>
      <c r="AI63" s="9">
        <f t="shared" si="39"/>
        <v>0</v>
      </c>
      <c r="AJ63" s="11">
        <f t="shared" si="26"/>
        <v>1</v>
      </c>
      <c r="AK63" s="27">
        <f t="shared" si="27"/>
        <v>4</v>
      </c>
      <c r="AL63" s="28">
        <v>14.25</v>
      </c>
      <c r="AM63" s="29">
        <f t="shared" si="40"/>
        <v>18.25</v>
      </c>
    </row>
    <row r="64" spans="1:39" s="1" customFormat="1" ht="24" customHeight="1" thickBot="1" x14ac:dyDescent="0.4">
      <c r="A64" s="22">
        <v>60</v>
      </c>
      <c r="B64" s="23" t="s">
        <v>128</v>
      </c>
      <c r="C64" s="23" t="s">
        <v>63</v>
      </c>
      <c r="D64" s="23" t="s">
        <v>42</v>
      </c>
      <c r="E64" s="21" t="s">
        <v>43</v>
      </c>
      <c r="F64" s="20" t="s">
        <v>53</v>
      </c>
      <c r="G64" s="8">
        <f t="shared" si="28"/>
        <v>0</v>
      </c>
      <c r="H64" s="12" t="b">
        <f t="shared" si="29"/>
        <v>0</v>
      </c>
      <c r="I64" s="20" t="s">
        <v>53</v>
      </c>
      <c r="J64" s="8">
        <f t="shared" si="30"/>
        <v>0</v>
      </c>
      <c r="K64" s="12" t="b">
        <f t="shared" si="31"/>
        <v>0</v>
      </c>
      <c r="L64" s="20" t="s">
        <v>53</v>
      </c>
      <c r="M64" s="8">
        <f t="shared" si="32"/>
        <v>0</v>
      </c>
      <c r="N64" s="10">
        <f t="shared" si="51"/>
        <v>0</v>
      </c>
      <c r="O64" s="13"/>
      <c r="P64" s="8">
        <f>IF(0.5*O64/15&lt;=5,0.5*O64/15,5)</f>
        <v>0</v>
      </c>
      <c r="Q64" s="13"/>
      <c r="R64" s="8">
        <f>IF(0.5*Q64/25&lt;=3,0.5*Q64/25,3)</f>
        <v>0</v>
      </c>
      <c r="S64" s="10">
        <f t="shared" si="34"/>
        <v>0</v>
      </c>
      <c r="T64" s="11">
        <f t="shared" si="35"/>
        <v>0</v>
      </c>
      <c r="U64" s="13"/>
      <c r="V64" s="13"/>
      <c r="W64" s="8">
        <f t="shared" si="50"/>
        <v>0</v>
      </c>
      <c r="X64" s="13"/>
      <c r="Y64" s="8">
        <f t="shared" si="48"/>
        <v>0</v>
      </c>
      <c r="Z64" s="13"/>
      <c r="AA64" s="13"/>
      <c r="AB64" s="8">
        <f>IF(Z64*12+AA64&lt;96,0,IF((Z64-8)+0.25*QUOTIENT(AA64,3)&lt;4,(Z64-8)+0.25*QUOTIENT(AA64,3),4))</f>
        <v>0</v>
      </c>
      <c r="AC64" s="11">
        <f t="shared" si="36"/>
        <v>0</v>
      </c>
      <c r="AD64" s="18" t="s">
        <v>52</v>
      </c>
      <c r="AE64" s="8">
        <f t="shared" si="49"/>
        <v>1</v>
      </c>
      <c r="AF64" s="18"/>
      <c r="AG64" s="8">
        <f t="shared" si="38"/>
        <v>0</v>
      </c>
      <c r="AH64" s="18"/>
      <c r="AI64" s="9">
        <f t="shared" si="39"/>
        <v>0</v>
      </c>
      <c r="AJ64" s="11">
        <f t="shared" si="26"/>
        <v>1</v>
      </c>
      <c r="AK64" s="27">
        <f t="shared" si="27"/>
        <v>1</v>
      </c>
      <c r="AL64" s="28">
        <v>15</v>
      </c>
      <c r="AM64" s="29">
        <f t="shared" si="40"/>
        <v>16</v>
      </c>
    </row>
  </sheetData>
  <protectedRanges>
    <protectedRange sqref="F5:F64" name="ΔΕΔΟΜΕΝΑ_1"/>
    <protectedRange sqref="I5:I64" name="ΔΕΔΟΜΕΝΑ_2_1"/>
    <protectedRange sqref="L5:L64" name="ΔΕΔΟΜΕΝΑ_3_1"/>
    <protectedRange sqref="O5:O64" name="ΔΕΔΟΜΕΝΑ_4_1"/>
    <protectedRange sqref="Q5:Q64" name="ΔΕΔΟΜΕΝΑ_5_1"/>
    <protectedRange sqref="AD5:AD64 AF5:AF64" name="ΔΕΔΟΜΕΝΑ_6_1"/>
    <protectedRange sqref="E5:E64" name="ΔΕΔΟΜΕΝΑ_7_1"/>
    <protectedRange sqref="AH5:AH64" name="ΔΕΔΟΜΕΝΑ_8_1"/>
  </protectedRanges>
  <sortState ref="A5:AM64">
    <sortCondition ref="E5:E64"/>
    <sortCondition descending="1" ref="AM5:AM64"/>
  </sortState>
  <mergeCells count="20">
    <mergeCell ref="A1:E3"/>
    <mergeCell ref="AH3:AI3"/>
    <mergeCell ref="AD3:AE3"/>
    <mergeCell ref="F1:T1"/>
    <mergeCell ref="U1:AC1"/>
    <mergeCell ref="AD1:AJ1"/>
    <mergeCell ref="AL1:AL4"/>
    <mergeCell ref="AM1:AM4"/>
    <mergeCell ref="AK1:AK4"/>
    <mergeCell ref="F2:N2"/>
    <mergeCell ref="O2:S2"/>
    <mergeCell ref="T2:T4"/>
    <mergeCell ref="AC2:AC4"/>
    <mergeCell ref="AJ2:AJ4"/>
    <mergeCell ref="L3:M3"/>
    <mergeCell ref="N3:N4"/>
    <mergeCell ref="S3:S4"/>
    <mergeCell ref="F3:G3"/>
    <mergeCell ref="I3:J3"/>
    <mergeCell ref="AF3:AG3"/>
  </mergeCells>
  <dataValidations count="10">
    <dataValidation type="list" allowBlank="1" showInputMessage="1" showErrorMessage="1" sqref="F5:F64 I5:I64">
      <formula1>"ΝΑΙ-ΕΑ,ΝΑΙ,'ΟΧΙ"</formula1>
    </dataValidation>
    <dataValidation type="list" allowBlank="1" showInputMessage="1" showErrorMessage="1" sqref="L5:L64">
      <formula1>"ΝΑΙ,'ΟΧΙ"</formula1>
    </dataValidation>
    <dataValidation type="whole" operator="greaterThanOrEqual" allowBlank="1" showInputMessage="1" showErrorMessage="1" error="Οι ΩΡΕΣ πρέπει να είναι θετικος ακεραιος αριθμός_x000a_" sqref="Q5:Q64 O5:O64">
      <formula1>0</formula1>
    </dataValidation>
    <dataValidation type="whole" operator="greaterThanOrEqual" allowBlank="1" showInputMessage="1" showErrorMessage="1" errorTitle="Συμπληρώστε με ακέραιο αριθμό" error="Τα Σχολικά έτη μπορεί να είναι ΘΕΤΙΚΟΣ ακέραιος αριθμός" sqref="Z5:Z64">
      <formula1>0</formula1>
    </dataValidation>
    <dataValidation type="whole" operator="greaterThanOrEqual" allowBlank="1" showInputMessage="1" showErrorMessage="1" errorTitle="Συμπληρώστε με ακέραιο αριθμό" error="Οι Ωρες Διδασκαλίας μπορεί να είναι ΘΕΤΙΚΟΣ ακέραιος αριθμός" sqref="X5:X64">
      <formula1>0</formula1>
    </dataValidation>
    <dataValidation type="list" allowBlank="1" showInputMessage="1" showErrorMessage="1" sqref="AD5:AD64 AF5:AF64">
      <formula1>"ΌΧΙ,B2,C1,C2"</formula1>
    </dataValidation>
    <dataValidation type="list" allowBlank="1" showInputMessage="1" showErrorMessage="1" sqref="E5:E64">
      <formula1>"' ' ,ΠΕ02,ΠΕ03,ΠΕ04.01,ΠΕ04.02,ΠΕ04.04,ΠΕ05-ΓΑΛΛΙΚΗ ΦΙΛΟΛΟΓΙΑ,ΠΕ06-ΑΓΓΛΙΚΗ ΦΙΛΟΛΟΓΙΑ,ΠΕ09,ΠΕ10,ΠΕ13,ΠΕ19-20 ΠΛΗΡΟΦΟΡΙΚΗ"</formula1>
    </dataValidation>
    <dataValidation type="list" allowBlank="1" showInputMessage="1" showErrorMessage="1" sqref="AH5:AH64">
      <formula1>"ΝΑΙ,ΌΧΙ"</formula1>
    </dataValidation>
    <dataValidation type="decimal" operator="greaterThanOrEqual" allowBlank="1" showInputMessage="1" showErrorMessage="1" errorTitle="Συμπληρώστε με ακέραιο αριθμό" error="Τα Σχολικά έτη μπορεί να είναι ΘΕΤΙΚΟΣ ακέραιος αριθμός" sqref="U5:U64">
      <formula1>0</formula1>
    </dataValidation>
    <dataValidation type="whole" allowBlank="1" showInputMessage="1" showErrorMessage="1" errorTitle="Συμπληρώστε με ακέραιο αριθμό" error="Οι μήνες μπορεί να είναι ΘΕΤΙΚΟΣ ακέραιος αριθμός απο 1-11" sqref="AA5:AA64 V5:V64">
      <formula1>0</formula1>
      <formula2>11</formula2>
    </dataValidation>
  </dataValidations>
  <pageMargins left="0.70866141732283472" right="0.70866141732283472" top="0.74803149606299213" bottom="0.74803149606299213" header="0.31496062992125984" footer="0.31496062992125984"/>
  <pageSetup paperSize="8" scale="73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ΣΥΓΚΕΝΤΡΩΤΙΚΟΣ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Βασίλης Ι. Προξενιάς</dc:creator>
  <cp:lastModifiedBy>Βασίλης Ι. Προξενιάς</cp:lastModifiedBy>
  <cp:lastPrinted>2017-01-27T08:56:02Z</cp:lastPrinted>
  <dcterms:created xsi:type="dcterms:W3CDTF">2016-12-19T08:52:25Z</dcterms:created>
  <dcterms:modified xsi:type="dcterms:W3CDTF">2017-02-03T07:58:20Z</dcterms:modified>
</cp:coreProperties>
</file>